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2075"/>
  </bookViews>
  <sheets>
    <sheet name="Verð sept 2012" sheetId="1" r:id="rId1"/>
  </sheets>
  <externalReferences>
    <externalReference r:id="rId2"/>
  </externalReferences>
  <definedNames>
    <definedName name="Dags_visit_naest">'Verð sept 2012'!$A$14</definedName>
    <definedName name="LVT">'Verð sept 2012'!$C$9</definedName>
    <definedName name="NVT">'Verð sept 2012'!$C$10</definedName>
    <definedName name="NvtNæstaMánaðar">[1]Forsendur!$D$4</definedName>
    <definedName name="NvtÞessaMánaðar">[1]Forsendur!$C$4</definedName>
    <definedName name="_xlnm.Print_Area" localSheetId="0">'Verð sept 2012'!$B$7:$N$44,'Verð sept 2012'!$B$46:$N$82</definedName>
    <definedName name="_xlnm.Print_Titles" localSheetId="0">'Verð sept 2012'!$1:$5</definedName>
    <definedName name="Verdb_raun">'Verð sept 2012'!$C$14</definedName>
    <definedName name="verdbspa">'Verð sept 2012'!$C$13</definedName>
    <definedName name="VerðBólgaMánaðarins">[1]Forsendur!$D$6</definedName>
  </definedNames>
  <calcPr calcId="145621"/>
</workbook>
</file>

<file path=xl/calcChain.xml><?xml version="1.0" encoding="utf-8"?>
<calcChain xmlns="http://schemas.openxmlformats.org/spreadsheetml/2006/main">
  <c r="M30" i="1" l="1"/>
  <c r="C56" i="1" l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B55" i="1"/>
  <c r="C52" i="1"/>
  <c r="C49" i="1"/>
  <c r="C48" i="1"/>
  <c r="C17" i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14" i="1"/>
  <c r="C53" i="1" s="1"/>
  <c r="A14" i="1"/>
  <c r="A18" i="1" s="1"/>
  <c r="C13" i="1"/>
  <c r="C10" i="1"/>
  <c r="C9" i="1"/>
  <c r="L4" i="1"/>
  <c r="J4" i="1"/>
  <c r="D4" i="1"/>
  <c r="J3" i="1"/>
  <c r="F3" i="1"/>
  <c r="L2" i="1"/>
  <c r="I1" i="1"/>
  <c r="H1" i="1"/>
  <c r="D18" i="1" l="1"/>
  <c r="F18" i="1"/>
  <c r="H18" i="1"/>
  <c r="J18" i="1"/>
  <c r="L18" i="1"/>
  <c r="N18" i="1"/>
  <c r="A82" i="1"/>
  <c r="N82" i="1" s="1"/>
  <c r="A80" i="1"/>
  <c r="N80" i="1" s="1"/>
  <c r="A78" i="1"/>
  <c r="N78" i="1" s="1"/>
  <c r="A76" i="1"/>
  <c r="N76" i="1" s="1"/>
  <c r="A74" i="1"/>
  <c r="N74" i="1" s="1"/>
  <c r="A72" i="1"/>
  <c r="N72" i="1" s="1"/>
  <c r="A70" i="1"/>
  <c r="N70" i="1" s="1"/>
  <c r="A81" i="1"/>
  <c r="M81" i="1" s="1"/>
  <c r="A79" i="1"/>
  <c r="M79" i="1" s="1"/>
  <c r="A77" i="1"/>
  <c r="M77" i="1" s="1"/>
  <c r="A75" i="1"/>
  <c r="M75" i="1" s="1"/>
  <c r="A73" i="1"/>
  <c r="M73" i="1" s="1"/>
  <c r="A71" i="1"/>
  <c r="M71" i="1" s="1"/>
  <c r="A69" i="1"/>
  <c r="N69" i="1" s="1"/>
  <c r="A67" i="1"/>
  <c r="N67" i="1" s="1"/>
  <c r="A65" i="1"/>
  <c r="N65" i="1" s="1"/>
  <c r="A63" i="1"/>
  <c r="N63" i="1" s="1"/>
  <c r="A61" i="1"/>
  <c r="N61" i="1" s="1"/>
  <c r="A59" i="1"/>
  <c r="N59" i="1" s="1"/>
  <c r="A57" i="1"/>
  <c r="N57" i="1" s="1"/>
  <c r="A68" i="1"/>
  <c r="M68" i="1" s="1"/>
  <c r="A66" i="1"/>
  <c r="M66" i="1" s="1"/>
  <c r="A64" i="1"/>
  <c r="M64" i="1" s="1"/>
  <c r="A62" i="1"/>
  <c r="M62" i="1" s="1"/>
  <c r="A60" i="1"/>
  <c r="M60" i="1" s="1"/>
  <c r="A58" i="1"/>
  <c r="M58" i="1" s="1"/>
  <c r="A56" i="1"/>
  <c r="M56" i="1" s="1"/>
  <c r="A42" i="1"/>
  <c r="A40" i="1"/>
  <c r="A38" i="1"/>
  <c r="A36" i="1"/>
  <c r="A34" i="1"/>
  <c r="A32" i="1"/>
  <c r="A30" i="1"/>
  <c r="A28" i="1"/>
  <c r="A26" i="1"/>
  <c r="A24" i="1"/>
  <c r="A22" i="1"/>
  <c r="A20" i="1"/>
  <c r="A55" i="1"/>
  <c r="M55" i="1" s="1"/>
  <c r="A43" i="1"/>
  <c r="A41" i="1"/>
  <c r="A39" i="1"/>
  <c r="A37" i="1"/>
  <c r="A35" i="1"/>
  <c r="A33" i="1"/>
  <c r="A31" i="1"/>
  <c r="A29" i="1"/>
  <c r="A27" i="1"/>
  <c r="A25" i="1"/>
  <c r="A23" i="1"/>
  <c r="A21" i="1"/>
  <c r="J82" i="1"/>
  <c r="H82" i="1"/>
  <c r="F82" i="1"/>
  <c r="D82" i="1"/>
  <c r="I81" i="1"/>
  <c r="G81" i="1"/>
  <c r="E81" i="1"/>
  <c r="J80" i="1"/>
  <c r="H80" i="1"/>
  <c r="F80" i="1"/>
  <c r="D80" i="1"/>
  <c r="I79" i="1"/>
  <c r="G79" i="1"/>
  <c r="E79" i="1"/>
  <c r="J78" i="1"/>
  <c r="H78" i="1"/>
  <c r="F78" i="1"/>
  <c r="D78" i="1"/>
  <c r="I77" i="1"/>
  <c r="G77" i="1"/>
  <c r="E77" i="1"/>
  <c r="J76" i="1"/>
  <c r="H76" i="1"/>
  <c r="F76" i="1"/>
  <c r="D76" i="1"/>
  <c r="I75" i="1"/>
  <c r="G75" i="1"/>
  <c r="E75" i="1"/>
  <c r="J74" i="1"/>
  <c r="H74" i="1"/>
  <c r="F74" i="1"/>
  <c r="D74" i="1"/>
  <c r="I73" i="1"/>
  <c r="G73" i="1"/>
  <c r="E73" i="1"/>
  <c r="J72" i="1"/>
  <c r="H72" i="1"/>
  <c r="F72" i="1"/>
  <c r="D72" i="1"/>
  <c r="I71" i="1"/>
  <c r="G71" i="1"/>
  <c r="E71" i="1"/>
  <c r="J70" i="1"/>
  <c r="H70" i="1"/>
  <c r="F70" i="1"/>
  <c r="D70" i="1"/>
  <c r="I82" i="1"/>
  <c r="G82" i="1"/>
  <c r="E82" i="1"/>
  <c r="J81" i="1"/>
  <c r="H81" i="1"/>
  <c r="F81" i="1"/>
  <c r="D81" i="1"/>
  <c r="I80" i="1"/>
  <c r="G80" i="1"/>
  <c r="E80" i="1"/>
  <c r="J79" i="1"/>
  <c r="H79" i="1"/>
  <c r="F79" i="1"/>
  <c r="D79" i="1"/>
  <c r="I78" i="1"/>
  <c r="G78" i="1"/>
  <c r="E78" i="1"/>
  <c r="J77" i="1"/>
  <c r="H77" i="1"/>
  <c r="F77" i="1"/>
  <c r="D77" i="1"/>
  <c r="I76" i="1"/>
  <c r="G76" i="1"/>
  <c r="E76" i="1"/>
  <c r="J75" i="1"/>
  <c r="H75" i="1"/>
  <c r="F75" i="1"/>
  <c r="D75" i="1"/>
  <c r="I74" i="1"/>
  <c r="G74" i="1"/>
  <c r="E74" i="1"/>
  <c r="J73" i="1"/>
  <c r="H73" i="1"/>
  <c r="F73" i="1"/>
  <c r="D73" i="1"/>
  <c r="I72" i="1"/>
  <c r="G72" i="1"/>
  <c r="E72" i="1"/>
  <c r="J71" i="1"/>
  <c r="H71" i="1"/>
  <c r="F71" i="1"/>
  <c r="D71" i="1"/>
  <c r="I70" i="1"/>
  <c r="G70" i="1"/>
  <c r="E70" i="1"/>
  <c r="J69" i="1"/>
  <c r="H69" i="1"/>
  <c r="F69" i="1"/>
  <c r="D69" i="1"/>
  <c r="I68" i="1"/>
  <c r="G68" i="1"/>
  <c r="E68" i="1"/>
  <c r="J67" i="1"/>
  <c r="H67" i="1"/>
  <c r="F67" i="1"/>
  <c r="D67" i="1"/>
  <c r="I66" i="1"/>
  <c r="G66" i="1"/>
  <c r="E66" i="1"/>
  <c r="J65" i="1"/>
  <c r="H65" i="1"/>
  <c r="F65" i="1"/>
  <c r="D65" i="1"/>
  <c r="I64" i="1"/>
  <c r="G64" i="1"/>
  <c r="E64" i="1"/>
  <c r="J63" i="1"/>
  <c r="H63" i="1"/>
  <c r="F63" i="1"/>
  <c r="D63" i="1"/>
  <c r="I62" i="1"/>
  <c r="G62" i="1"/>
  <c r="E62" i="1"/>
  <c r="J61" i="1"/>
  <c r="H61" i="1"/>
  <c r="F61" i="1"/>
  <c r="D61" i="1"/>
  <c r="I60" i="1"/>
  <c r="G60" i="1"/>
  <c r="E60" i="1"/>
  <c r="J59" i="1"/>
  <c r="H59" i="1"/>
  <c r="F59" i="1"/>
  <c r="D59" i="1"/>
  <c r="I58" i="1"/>
  <c r="G58" i="1"/>
  <c r="E58" i="1"/>
  <c r="J57" i="1"/>
  <c r="H57" i="1"/>
  <c r="F57" i="1"/>
  <c r="D57" i="1"/>
  <c r="I56" i="1"/>
  <c r="I69" i="1"/>
  <c r="G69" i="1"/>
  <c r="E69" i="1"/>
  <c r="J68" i="1"/>
  <c r="H68" i="1"/>
  <c r="F68" i="1"/>
  <c r="D68" i="1"/>
  <c r="I67" i="1"/>
  <c r="G67" i="1"/>
  <c r="E67" i="1"/>
  <c r="J66" i="1"/>
  <c r="H66" i="1"/>
  <c r="F66" i="1"/>
  <c r="D66" i="1"/>
  <c r="I65" i="1"/>
  <c r="G65" i="1"/>
  <c r="E65" i="1"/>
  <c r="J64" i="1"/>
  <c r="H64" i="1"/>
  <c r="F64" i="1"/>
  <c r="D64" i="1"/>
  <c r="I63" i="1"/>
  <c r="G63" i="1"/>
  <c r="E63" i="1"/>
  <c r="J62" i="1"/>
  <c r="H62" i="1"/>
  <c r="F62" i="1"/>
  <c r="D62" i="1"/>
  <c r="I61" i="1"/>
  <c r="G61" i="1"/>
  <c r="E61" i="1"/>
  <c r="J60" i="1"/>
  <c r="H60" i="1"/>
  <c r="F60" i="1"/>
  <c r="D60" i="1"/>
  <c r="I59" i="1"/>
  <c r="G59" i="1"/>
  <c r="E59" i="1"/>
  <c r="J58" i="1"/>
  <c r="H58" i="1"/>
  <c r="F58" i="1"/>
  <c r="D58" i="1"/>
  <c r="I57" i="1"/>
  <c r="G57" i="1"/>
  <c r="E57" i="1"/>
  <c r="H56" i="1"/>
  <c r="F56" i="1"/>
  <c r="D56" i="1"/>
  <c r="I55" i="1"/>
  <c r="G55" i="1"/>
  <c r="E55" i="1"/>
  <c r="M43" i="1"/>
  <c r="K43" i="1"/>
  <c r="I43" i="1"/>
  <c r="G43" i="1"/>
  <c r="E43" i="1"/>
  <c r="N42" i="1"/>
  <c r="L42" i="1"/>
  <c r="J42" i="1"/>
  <c r="H42" i="1"/>
  <c r="F42" i="1"/>
  <c r="D42" i="1"/>
  <c r="M41" i="1"/>
  <c r="K41" i="1"/>
  <c r="I41" i="1"/>
  <c r="G41" i="1"/>
  <c r="E41" i="1"/>
  <c r="N40" i="1"/>
  <c r="L40" i="1"/>
  <c r="J40" i="1"/>
  <c r="H40" i="1"/>
  <c r="F40" i="1"/>
  <c r="D40" i="1"/>
  <c r="M39" i="1"/>
  <c r="K39" i="1"/>
  <c r="I39" i="1"/>
  <c r="G39" i="1"/>
  <c r="E39" i="1"/>
  <c r="N38" i="1"/>
  <c r="L38" i="1"/>
  <c r="J38" i="1"/>
  <c r="H38" i="1"/>
  <c r="F38" i="1"/>
  <c r="D38" i="1"/>
  <c r="M37" i="1"/>
  <c r="K37" i="1"/>
  <c r="I37" i="1"/>
  <c r="G37" i="1"/>
  <c r="E37" i="1"/>
  <c r="N36" i="1"/>
  <c r="L36" i="1"/>
  <c r="J36" i="1"/>
  <c r="H36" i="1"/>
  <c r="F36" i="1"/>
  <c r="D36" i="1"/>
  <c r="M35" i="1"/>
  <c r="K35" i="1"/>
  <c r="I35" i="1"/>
  <c r="G35" i="1"/>
  <c r="E35" i="1"/>
  <c r="N34" i="1"/>
  <c r="L34" i="1"/>
  <c r="J34" i="1"/>
  <c r="H34" i="1"/>
  <c r="F34" i="1"/>
  <c r="D34" i="1"/>
  <c r="M33" i="1"/>
  <c r="K33" i="1"/>
  <c r="I33" i="1"/>
  <c r="G33" i="1"/>
  <c r="E33" i="1"/>
  <c r="N32" i="1"/>
  <c r="L32" i="1"/>
  <c r="J32" i="1"/>
  <c r="H32" i="1"/>
  <c r="F32" i="1"/>
  <c r="D32" i="1"/>
  <c r="M31" i="1"/>
  <c r="K31" i="1"/>
  <c r="I31" i="1"/>
  <c r="G31" i="1"/>
  <c r="E31" i="1"/>
  <c r="N30" i="1"/>
  <c r="L30" i="1"/>
  <c r="J30" i="1"/>
  <c r="H30" i="1"/>
  <c r="F30" i="1"/>
  <c r="D30" i="1"/>
  <c r="M29" i="1"/>
  <c r="K29" i="1"/>
  <c r="I29" i="1"/>
  <c r="G29" i="1"/>
  <c r="E29" i="1"/>
  <c r="N28" i="1"/>
  <c r="L28" i="1"/>
  <c r="J28" i="1"/>
  <c r="H28" i="1"/>
  <c r="F28" i="1"/>
  <c r="D28" i="1"/>
  <c r="M27" i="1"/>
  <c r="K27" i="1"/>
  <c r="I27" i="1"/>
  <c r="G27" i="1"/>
  <c r="E27" i="1"/>
  <c r="N26" i="1"/>
  <c r="L26" i="1"/>
  <c r="J26" i="1"/>
  <c r="H26" i="1"/>
  <c r="F26" i="1"/>
  <c r="D26" i="1"/>
  <c r="M25" i="1"/>
  <c r="K25" i="1"/>
  <c r="I25" i="1"/>
  <c r="G25" i="1"/>
  <c r="E25" i="1"/>
  <c r="N24" i="1"/>
  <c r="L24" i="1"/>
  <c r="J24" i="1"/>
  <c r="H24" i="1"/>
  <c r="F24" i="1"/>
  <c r="D24" i="1"/>
  <c r="M23" i="1"/>
  <c r="K23" i="1"/>
  <c r="I23" i="1"/>
  <c r="G23" i="1"/>
  <c r="E23" i="1"/>
  <c r="N22" i="1"/>
  <c r="L22" i="1"/>
  <c r="J22" i="1"/>
  <c r="H22" i="1"/>
  <c r="F22" i="1"/>
  <c r="D22" i="1"/>
  <c r="M21" i="1"/>
  <c r="K21" i="1"/>
  <c r="I21" i="1"/>
  <c r="G21" i="1"/>
  <c r="E21" i="1"/>
  <c r="N20" i="1"/>
  <c r="L20" i="1"/>
  <c r="J20" i="1"/>
  <c r="H20" i="1"/>
  <c r="F20" i="1"/>
  <c r="D20" i="1"/>
  <c r="J56" i="1"/>
  <c r="G56" i="1"/>
  <c r="E56" i="1"/>
  <c r="J55" i="1"/>
  <c r="H55" i="1"/>
  <c r="F55" i="1"/>
  <c r="D55" i="1"/>
  <c r="N43" i="1"/>
  <c r="L43" i="1"/>
  <c r="J43" i="1"/>
  <c r="H43" i="1"/>
  <c r="F43" i="1"/>
  <c r="D43" i="1"/>
  <c r="M42" i="1"/>
  <c r="K42" i="1"/>
  <c r="I42" i="1"/>
  <c r="G42" i="1"/>
  <c r="E42" i="1"/>
  <c r="N41" i="1"/>
  <c r="L41" i="1"/>
  <c r="J41" i="1"/>
  <c r="H41" i="1"/>
  <c r="F41" i="1"/>
  <c r="D41" i="1"/>
  <c r="M40" i="1"/>
  <c r="K40" i="1"/>
  <c r="I40" i="1"/>
  <c r="G40" i="1"/>
  <c r="E40" i="1"/>
  <c r="N39" i="1"/>
  <c r="L39" i="1"/>
  <c r="J39" i="1"/>
  <c r="H39" i="1"/>
  <c r="F39" i="1"/>
  <c r="D39" i="1"/>
  <c r="M38" i="1"/>
  <c r="K38" i="1"/>
  <c r="I38" i="1"/>
  <c r="G38" i="1"/>
  <c r="E38" i="1"/>
  <c r="N37" i="1"/>
  <c r="L37" i="1"/>
  <c r="J37" i="1"/>
  <c r="H37" i="1"/>
  <c r="F37" i="1"/>
  <c r="D37" i="1"/>
  <c r="M36" i="1"/>
  <c r="K36" i="1"/>
  <c r="I36" i="1"/>
  <c r="G36" i="1"/>
  <c r="E36" i="1"/>
  <c r="N35" i="1"/>
  <c r="L35" i="1"/>
  <c r="J35" i="1"/>
  <c r="H35" i="1"/>
  <c r="F35" i="1"/>
  <c r="D35" i="1"/>
  <c r="M34" i="1"/>
  <c r="K34" i="1"/>
  <c r="I34" i="1"/>
  <c r="G34" i="1"/>
  <c r="E34" i="1"/>
  <c r="N33" i="1"/>
  <c r="L33" i="1"/>
  <c r="J33" i="1"/>
  <c r="H33" i="1"/>
  <c r="F33" i="1"/>
  <c r="D33" i="1"/>
  <c r="M32" i="1"/>
  <c r="K32" i="1"/>
  <c r="I32" i="1"/>
  <c r="G32" i="1"/>
  <c r="E32" i="1"/>
  <c r="N31" i="1"/>
  <c r="L31" i="1"/>
  <c r="J31" i="1"/>
  <c r="H31" i="1"/>
  <c r="F31" i="1"/>
  <c r="D31" i="1"/>
  <c r="K30" i="1"/>
  <c r="I30" i="1"/>
  <c r="G30" i="1"/>
  <c r="E30" i="1"/>
  <c r="N29" i="1"/>
  <c r="L29" i="1"/>
  <c r="J29" i="1"/>
  <c r="H29" i="1"/>
  <c r="F29" i="1"/>
  <c r="D29" i="1"/>
  <c r="M28" i="1"/>
  <c r="K28" i="1"/>
  <c r="I28" i="1"/>
  <c r="G28" i="1"/>
  <c r="E28" i="1"/>
  <c r="N27" i="1"/>
  <c r="L27" i="1"/>
  <c r="J27" i="1"/>
  <c r="H27" i="1"/>
  <c r="F27" i="1"/>
  <c r="D27" i="1"/>
  <c r="M26" i="1"/>
  <c r="K26" i="1"/>
  <c r="I26" i="1"/>
  <c r="G26" i="1"/>
  <c r="E26" i="1"/>
  <c r="N25" i="1"/>
  <c r="L25" i="1"/>
  <c r="J25" i="1"/>
  <c r="H25" i="1"/>
  <c r="F25" i="1"/>
  <c r="D25" i="1"/>
  <c r="M24" i="1"/>
  <c r="K24" i="1"/>
  <c r="I24" i="1"/>
  <c r="G24" i="1"/>
  <c r="E24" i="1"/>
  <c r="N23" i="1"/>
  <c r="L23" i="1"/>
  <c r="J23" i="1"/>
  <c r="H23" i="1"/>
  <c r="F23" i="1"/>
  <c r="D23" i="1"/>
  <c r="M22" i="1"/>
  <c r="K22" i="1"/>
  <c r="I22" i="1"/>
  <c r="G22" i="1"/>
  <c r="E22" i="1"/>
  <c r="N21" i="1"/>
  <c r="L21" i="1"/>
  <c r="J21" i="1"/>
  <c r="H21" i="1"/>
  <c r="F21" i="1"/>
  <c r="D21" i="1"/>
  <c r="M20" i="1"/>
  <c r="K20" i="1"/>
  <c r="I20" i="1"/>
  <c r="G20" i="1"/>
  <c r="E20" i="1"/>
  <c r="B14" i="1"/>
  <c r="B53" i="1" s="1"/>
  <c r="A16" i="1"/>
  <c r="F16" i="1" s="1"/>
  <c r="G16" i="1"/>
  <c r="K16" i="1"/>
  <c r="A17" i="1"/>
  <c r="G17" i="1" s="1"/>
  <c r="F17" i="1"/>
  <c r="J17" i="1"/>
  <c r="N17" i="1"/>
  <c r="E18" i="1"/>
  <c r="G18" i="1"/>
  <c r="I18" i="1"/>
  <c r="K18" i="1"/>
  <c r="M18" i="1"/>
  <c r="A19" i="1"/>
  <c r="J19" i="1" s="1"/>
  <c r="F19" i="1" l="1"/>
  <c r="H19" i="1"/>
  <c r="D19" i="1"/>
  <c r="L17" i="1"/>
  <c r="H17" i="1"/>
  <c r="D17" i="1"/>
  <c r="M16" i="1"/>
  <c r="I16" i="1"/>
  <c r="E16" i="1"/>
  <c r="N19" i="1"/>
  <c r="I19" i="1"/>
  <c r="M19" i="1"/>
  <c r="L55" i="1"/>
  <c r="K55" i="1"/>
  <c r="L56" i="1"/>
  <c r="K57" i="1"/>
  <c r="L58" i="1"/>
  <c r="K59" i="1"/>
  <c r="L60" i="1"/>
  <c r="K61" i="1"/>
  <c r="L62" i="1"/>
  <c r="K63" i="1"/>
  <c r="L64" i="1"/>
  <c r="K65" i="1"/>
  <c r="L66" i="1"/>
  <c r="K67" i="1"/>
  <c r="L68" i="1"/>
  <c r="K69" i="1"/>
  <c r="K56" i="1"/>
  <c r="L57" i="1"/>
  <c r="K58" i="1"/>
  <c r="L59" i="1"/>
  <c r="K60" i="1"/>
  <c r="L61" i="1"/>
  <c r="K62" i="1"/>
  <c r="L63" i="1"/>
  <c r="K64" i="1"/>
  <c r="L65" i="1"/>
  <c r="K66" i="1"/>
  <c r="L67" i="1"/>
  <c r="K68" i="1"/>
  <c r="L69" i="1"/>
  <c r="K70" i="1"/>
  <c r="L71" i="1"/>
  <c r="K72" i="1"/>
  <c r="L73" i="1"/>
  <c r="K74" i="1"/>
  <c r="L75" i="1"/>
  <c r="K76" i="1"/>
  <c r="L77" i="1"/>
  <c r="K78" i="1"/>
  <c r="L79" i="1"/>
  <c r="K80" i="1"/>
  <c r="L81" i="1"/>
  <c r="K82" i="1"/>
  <c r="L70" i="1"/>
  <c r="K71" i="1"/>
  <c r="L72" i="1"/>
  <c r="K73" i="1"/>
  <c r="L74" i="1"/>
  <c r="K75" i="1"/>
  <c r="L76" i="1"/>
  <c r="K77" i="1"/>
  <c r="L78" i="1"/>
  <c r="K79" i="1"/>
  <c r="L80" i="1"/>
  <c r="K81" i="1"/>
  <c r="L82" i="1"/>
  <c r="G19" i="1"/>
  <c r="M17" i="1"/>
  <c r="I17" i="1"/>
  <c r="E17" i="1"/>
  <c r="L16" i="1"/>
  <c r="H16" i="1"/>
  <c r="D16" i="1"/>
  <c r="L19" i="1"/>
  <c r="K19" i="1"/>
  <c r="N55" i="1"/>
  <c r="N56" i="1"/>
  <c r="M57" i="1"/>
  <c r="N58" i="1"/>
  <c r="M59" i="1"/>
  <c r="N60" i="1"/>
  <c r="M61" i="1"/>
  <c r="N62" i="1"/>
  <c r="M63" i="1"/>
  <c r="N64" i="1"/>
  <c r="M65" i="1"/>
  <c r="N66" i="1"/>
  <c r="M67" i="1"/>
  <c r="N68" i="1"/>
  <c r="M69" i="1"/>
  <c r="M70" i="1"/>
  <c r="N71" i="1"/>
  <c r="M72" i="1"/>
  <c r="N73" i="1"/>
  <c r="M74" i="1"/>
  <c r="N75" i="1"/>
  <c r="M76" i="1"/>
  <c r="N77" i="1"/>
  <c r="M78" i="1"/>
  <c r="N79" i="1"/>
  <c r="M80" i="1"/>
  <c r="N81" i="1"/>
  <c r="M82" i="1"/>
  <c r="E19" i="1"/>
  <c r="K17" i="1"/>
  <c r="N16" i="1"/>
  <c r="J16" i="1"/>
</calcChain>
</file>

<file path=xl/sharedStrings.xml><?xml version="1.0" encoding="utf-8"?>
<sst xmlns="http://schemas.openxmlformats.org/spreadsheetml/2006/main" count="39" uniqueCount="33">
  <si>
    <t xml:space="preserve">       Reiknað verð Húsbréfa í</t>
  </si>
  <si>
    <t>Gildir frá:</t>
  </si>
  <si>
    <t>1. vaxtadagur</t>
  </si>
  <si>
    <t>Húsbréfaflokkur:</t>
  </si>
  <si>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</si>
  <si>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</si>
  <si>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</si>
  <si>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</si>
  <si>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</si>
  <si>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</si>
  <si>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</si>
  <si>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</si>
  <si>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</si>
  <si>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</si>
  <si>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93/1</t>
  </si>
  <si>
    <t>Vísit. mánaðar:</t>
  </si>
  <si>
    <t>Grunnvísitala:</t>
  </si>
  <si>
    <t>Verðb</t>
  </si>
  <si>
    <t>Nafnvextir:</t>
  </si>
  <si>
    <t>stuðull</t>
  </si>
  <si>
    <t>Verðbólguspá:</t>
  </si>
  <si>
    <t>Dagsetning...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</si>
  <si>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</si>
  <si>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</si>
  <si>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</si>
  <si>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</si>
  <si>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</si>
  <si>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</si>
  <si>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</si>
  <si>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</si>
  <si>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</si>
  <si>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</si>
  <si>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01/1 og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</si>
</sst>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mmmm"/>
    <numFmt numFmtId="165" formatCode="yyyy"/>
    <numFmt numFmtId="166" formatCode="dd/\ \ mmmm"/>
    <numFmt numFmtId="167" formatCode="d\-mmm\-yyyy"/>
    <numFmt numFmtId="168" formatCode="0.0"/>
    <numFmt numFmtId="169" formatCode="&quot;Dagnr.&quot;dd"/>
    <numFmt numFmtId="170" formatCode="0.00000"/>
    <numFmt numFmtId="171" formatCode="0.00000000"/>
  </numFmts>
  <fonts count="7" x14ac:knownFonts="1">
    <font>
      <sz val="10"/>
      <name val="Helv"/>
    </font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horizontal="left" wrapText="1"/>
    </xf>
    <xf numFmtId="0" fontId="3" fillId="0" borderId="1" xfId="0" applyFont="1" applyBorder="1"/>
    <xf numFmtId="16" fontId="3" fillId="0" borderId="1" xfId="0" applyNumberFormat="1" applyFont="1" applyBorder="1" applyAlignment="1">
      <alignment horizontal="center"/>
    </xf>
    <xf numFmtId="0" fontId="4" fillId="0" borderId="0" xfId="0" applyFont="1"/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8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10" fontId="2" fillId="0" borderId="0" xfId="1" applyNumberFormat="1" applyFont="1" applyAlignment="1">
      <alignment horizontal="center"/>
    </xf>
    <xf numFmtId="16" fontId="2" fillId="0" borderId="0" xfId="0" quotePrefix="1" applyNumberFormat="1" applyFont="1" applyAlignment="1">
      <alignment horizontal="left"/>
    </xf>
    <xf numFmtId="2" fontId="2" fillId="0" borderId="0" xfId="0" applyNumberFormat="1" applyFont="1"/>
    <xf numFmtId="169" fontId="2" fillId="2" borderId="0" xfId="0" applyNumberFormat="1" applyFont="1" applyFill="1" applyAlignment="1">
      <alignment horizontal="center"/>
    </xf>
    <xf numFmtId="10" fontId="2" fillId="2" borderId="0" xfId="1" applyNumberFormat="1" applyFont="1" applyFill="1" applyAlignment="1">
      <alignment horizontal="center"/>
    </xf>
    <xf numFmtId="1" fontId="2" fillId="0" borderId="0" xfId="0" applyNumberFormat="1" applyFont="1" applyAlignment="1">
      <alignment horizontal="right"/>
    </xf>
    <xf numFmtId="170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170" fontId="2" fillId="0" borderId="2" xfId="0" applyNumberFormat="1" applyFont="1" applyBorder="1" applyAlignment="1">
      <alignment horizontal="center"/>
    </xf>
    <xf numFmtId="10" fontId="2" fillId="0" borderId="0" xfId="1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2" fillId="2" borderId="0" xfId="0" applyFont="1" applyFill="1"/>
    <xf numFmtId="171" fontId="2" fillId="0" borderId="0" xfId="0" applyNumberFormat="1" applyFont="1" applyAlignment="1">
      <alignment horizontal="center"/>
    </xf>
    <xf numFmtId="171" fontId="2" fillId="0" borderId="0" xfId="0" applyNumberFormat="1" applyFont="1"/>
    <xf numFmtId="168" fontId="2" fillId="0" borderId="0" xfId="0" applyNumberFormat="1" applyFont="1"/>
    <xf numFmtId="171" fontId="2" fillId="0" borderId="0" xfId="0" applyNumberFormat="1" applyFont="1" applyFill="1" applyAlignment="1">
      <alignment horizontal="center"/>
    </xf>
    <xf numFmtId="171" fontId="5" fillId="0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3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3</xdr:row>
          <xdr:rowOff>66675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m&#225;lasvi&#240;/fjarstyring/Fjarstyringarsvid/Fj&#225;rst&#253;ring/H&#250;sbr&#233;f/Reikna&#240;%20ver&#240;/2012/09-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endur"/>
      <sheetName val="Verð sept 2012"/>
    </sheetNames>
    <sheetDataSet>
      <sheetData sheetId="0">
        <row r="2">
          <cell r="C2">
            <v>41153</v>
          </cell>
        </row>
        <row r="3">
          <cell r="C3">
            <v>7843</v>
          </cell>
          <cell r="D3">
            <v>7831</v>
          </cell>
        </row>
        <row r="4">
          <cell r="C4">
            <v>397.2</v>
          </cell>
          <cell r="D4">
            <v>396.6</v>
          </cell>
        </row>
        <row r="5">
          <cell r="D5">
            <v>41150</v>
          </cell>
        </row>
        <row r="6">
          <cell r="D6">
            <v>-1.7979999999999999E-2</v>
          </cell>
        </row>
        <row r="7">
          <cell r="C7">
            <v>-1.4999999999999458E-3</v>
          </cell>
        </row>
        <row r="8">
          <cell r="D8">
            <v>41179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tabSelected="1" topLeftCell="B1" workbookViewId="0">
      <selection activeCell="N69" sqref="N69"/>
    </sheetView>
  </sheetViews>
  <sheetFormatPr defaultRowHeight="12.75" outlineLevelCol="1" x14ac:dyDescent="0.2"/>
  <cols>
    <col min="1" max="1" width="9.140625" style="1" hidden="1" customWidth="1" outlineLevel="1"/>
    <col min="2" max="2" width="12.7109375" style="1" customWidth="1" collapsed="1"/>
    <col min="3" max="3" width="7.710937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7109375" style="1" bestFit="1" customWidth="1"/>
    <col min="12" max="12" width="11.140625" style="1" customWidth="1"/>
    <col min="13" max="13" width="11.140625" style="1" bestFit="1" customWidth="1"/>
    <col min="14" max="14" width="11.28515625" style="1" bestFit="1" customWidth="1"/>
    <col min="15" max="19" width="9.7109375" style="1" customWidth="1"/>
    <col min="20" max="16384" width="9.140625" style="1"/>
  </cols>
  <sheetData>
    <row r="1" spans="1:14" ht="20.25" customHeight="1" x14ac:dyDescent="0.2">
      <c r="E1" s="2" t="s">
        <v>0</v>
      </c>
      <c r="H1" s="3">
        <f>[1]Forsendur!$C$2</f>
        <v>41153</v>
      </c>
      <c r="I1" s="4">
        <f>[1]Forsendur!$C$2</f>
        <v>41153</v>
      </c>
    </row>
    <row r="2" spans="1:14" ht="15" customHeight="1" thickBot="1" x14ac:dyDescent="0.25">
      <c r="K2" s="5" t="s">
        <v>1</v>
      </c>
      <c r="L2" s="6">
        <f>[1]Forsendur!C2</f>
        <v>41153</v>
      </c>
    </row>
    <row r="3" spans="1:14" ht="18.75" customHeight="1" thickTop="1" x14ac:dyDescent="0.2">
      <c r="F3" s="7" t="str">
        <f>IF(AND([1]Forsendur!D4&gt;0,[1]Forsendur!D5=""),"&gt;&gt;&gt; Ath  Ath &lt;&lt;&lt;","")</f>
        <v/>
      </c>
      <c r="J3" s="1" t="str">
        <f>IF([1]Forsendur!D4&gt;0,"     Reiknað eftir vísitölu næsta mánaðar","     Reiknað eftir vísitöluspá.")</f>
        <v xml:space="preserve">     Reiknað eftir vísitölu næsta mánaðar</v>
      </c>
    </row>
    <row r="4" spans="1:14" ht="15" customHeight="1" x14ac:dyDescent="0.2">
      <c r="D4" s="7" t="str">
        <f>IF(AND([1]Forsendur!D4&gt;0,[1]Forsendur!D5=""),"&gt;&gt;&gt; Það vantar dags vísitölu í  forsendur &lt;&lt;&lt;","")</f>
        <v/>
      </c>
      <c r="J4" s="1" t="str">
        <f>IF([1]Forsendur!D4&gt;0,"","      Áætluð birting vísitölu er")</f>
        <v/>
      </c>
      <c r="L4" s="8" t="str">
        <f>IF([1]Forsendur!D4&gt;0,"",[1]Forsendur!D8)</f>
        <v/>
      </c>
    </row>
    <row r="5" spans="1:14" ht="3.75" customHeight="1" x14ac:dyDescent="0.2"/>
    <row r="6" spans="1:14" ht="15" customHeight="1" x14ac:dyDescent="0.2">
      <c r="B6" s="1" t="s">
        <v>2</v>
      </c>
      <c r="D6" s="9">
        <v>32827</v>
      </c>
      <c r="E6" s="9">
        <v>33100</v>
      </c>
      <c r="F6" s="9">
        <v>33192</v>
      </c>
      <c r="G6" s="9">
        <v>33253</v>
      </c>
      <c r="H6" s="9">
        <v>33373</v>
      </c>
      <c r="I6" s="9">
        <v>33526</v>
      </c>
      <c r="J6" s="9">
        <v>33618</v>
      </c>
      <c r="K6" s="9">
        <v>33709</v>
      </c>
      <c r="L6" s="9">
        <v>33831</v>
      </c>
      <c r="M6" s="9">
        <v>33953</v>
      </c>
      <c r="N6" s="9">
        <v>34074</v>
      </c>
    </row>
    <row r="7" spans="1:14" ht="15.75" customHeight="1" x14ac:dyDescent="0.2">
      <c r="B7" s="1" t="s">
        <v>3</v>
      </c>
      <c r="D7" s="10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</row>
    <row r="8" spans="1:14" ht="4.5" customHeight="1" x14ac:dyDescent="0.2"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4" ht="11.1" customHeight="1" x14ac:dyDescent="0.2">
      <c r="B9" s="1" t="s">
        <v>15</v>
      </c>
      <c r="C9" s="10">
        <f>[1]Forsendur!C3</f>
        <v>7843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t="11.1" customHeight="1" x14ac:dyDescent="0.2">
      <c r="C10" s="11">
        <f>[1]Forsendur!C4</f>
        <v>397.2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11.1" customHeight="1" x14ac:dyDescent="0.2">
      <c r="B11" s="1" t="s">
        <v>16</v>
      </c>
      <c r="D11" s="10">
        <v>2693</v>
      </c>
      <c r="E11" s="10">
        <v>2925</v>
      </c>
      <c r="F11" s="10">
        <v>2938</v>
      </c>
      <c r="G11" s="10">
        <v>2969</v>
      </c>
      <c r="H11" s="10">
        <v>3070</v>
      </c>
      <c r="I11" s="10">
        <v>3194</v>
      </c>
      <c r="J11" s="10">
        <v>3196</v>
      </c>
      <c r="K11" s="10">
        <v>3200</v>
      </c>
      <c r="L11" s="10">
        <v>3234</v>
      </c>
      <c r="M11" s="10">
        <v>3239</v>
      </c>
      <c r="N11" s="10">
        <v>3278</v>
      </c>
    </row>
    <row r="12" spans="1:14" ht="11.1" customHeight="1" x14ac:dyDescent="0.2">
      <c r="A12" s="12" t="s">
        <v>17</v>
      </c>
      <c r="B12" s="1" t="s">
        <v>18</v>
      </c>
      <c r="D12" s="10">
        <v>5.75</v>
      </c>
      <c r="E12" s="10">
        <v>5.75</v>
      </c>
      <c r="F12" s="10">
        <v>6</v>
      </c>
      <c r="G12" s="10">
        <v>6</v>
      </c>
      <c r="H12" s="10">
        <v>6</v>
      </c>
      <c r="I12" s="10">
        <v>6</v>
      </c>
      <c r="J12" s="10">
        <v>6</v>
      </c>
      <c r="K12" s="10">
        <v>6</v>
      </c>
      <c r="L12" s="10">
        <v>6</v>
      </c>
      <c r="M12" s="10">
        <v>6</v>
      </c>
      <c r="N12" s="10">
        <v>6</v>
      </c>
    </row>
    <row r="13" spans="1:14" ht="11.1" customHeight="1" x14ac:dyDescent="0.2">
      <c r="A13" s="12" t="s">
        <v>19</v>
      </c>
      <c r="B13" s="1" t="s">
        <v>20</v>
      </c>
      <c r="C13" s="13">
        <f>[1]Forsendur!C7</f>
        <v>-1.4999999999999458E-3</v>
      </c>
      <c r="D13" s="14"/>
      <c r="N13" s="15"/>
    </row>
    <row r="14" spans="1:14" ht="11.1" customHeight="1" x14ac:dyDescent="0.2">
      <c r="A14" s="16">
        <f>IF(DAY([1]Forsendur!D5)&lt;1,32,DAY([1]Forsendur!D5))</f>
        <v>29</v>
      </c>
      <c r="B14" s="1" t="str">
        <f>IF(C14&lt;0,"Lækkun vísitölu","Hækkun vísitölu")</f>
        <v>Lækkun vísitölu</v>
      </c>
      <c r="C14" s="13">
        <f>IF(AND([1]Forsendur!D3&gt;0,[1]Forsendur!D4&gt;0),ROUND([1]Forsendur!D4/[1]Forsendur!C4-1,4),0)</f>
        <v>-1.5E-3</v>
      </c>
      <c r="N14" s="14"/>
    </row>
    <row r="15" spans="1:14" ht="3.95" customHeight="1" x14ac:dyDescent="0.2">
      <c r="A15" s="12"/>
    </row>
    <row r="16" spans="1:14" ht="10.5" customHeight="1" x14ac:dyDescent="0.2">
      <c r="A16" s="17">
        <f>IF(Dags_visit_naest&gt;C16,verdbspa,Verdb_raun)</f>
        <v>-1.4999999999999458E-3</v>
      </c>
      <c r="B16" s="18" t="s">
        <v>21</v>
      </c>
      <c r="C16" s="10">
        <v>1</v>
      </c>
      <c r="D16" s="19">
        <f t="shared" ref="D16:N25" si="0">ROUND(100000*LVT / D$11 * ((1+D$12/100) ^ ((DAYS360(D$6,$L$2)+$C16-1)/360) * ((1+$A16) ^ (($C16-15)/30))) / 100000,5)</f>
        <v>10.423360000000001</v>
      </c>
      <c r="E16" s="19">
        <f t="shared" si="0"/>
        <v>9.2025500000000005</v>
      </c>
      <c r="F16" s="19">
        <f t="shared" si="0"/>
        <v>9.5117799999999999</v>
      </c>
      <c r="G16" s="19">
        <f t="shared" si="0"/>
        <v>9.3215000000000003</v>
      </c>
      <c r="H16" s="19">
        <f t="shared" si="0"/>
        <v>8.8414300000000008</v>
      </c>
      <c r="I16" s="19">
        <f>ROUND(100000*LVT / I$11 * ((1+I$12/100) ^ ((DAYS360(I$6,$L$2)+$C16-1)/360) * ((1+$A16) ^ (($C16-15)/30))) / 100000,5)</f>
        <v>8.29434</v>
      </c>
      <c r="J16" s="19">
        <f t="shared" si="0"/>
        <v>8.1692699999999991</v>
      </c>
      <c r="K16" s="19">
        <f t="shared" si="0"/>
        <v>8.0410699999999995</v>
      </c>
      <c r="L16" s="19">
        <f>ROUND(100000*LVT / L$11 * ((1+L$12/100) ^ ((DAYS360(L$6,$L$2)+$C16-1)/360) * ((1+$A16) ^ (($C16-15)/30))) / 100000,5)</f>
        <v>7.8034800000000004</v>
      </c>
      <c r="M16" s="19">
        <f t="shared" si="0"/>
        <v>7.6415600000000001</v>
      </c>
      <c r="N16" s="19">
        <f t="shared" si="0"/>
        <v>7.4054099999999998</v>
      </c>
    </row>
    <row r="17" spans="1:14" ht="10.5" customHeight="1" x14ac:dyDescent="0.2">
      <c r="A17" s="17">
        <f t="shared" ref="A17:A43" si="1">IF(Dags_visit_naest&gt;C17,verdbspa,Verdb_raun)</f>
        <v>-1.4999999999999458E-3</v>
      </c>
      <c r="B17" s="20"/>
      <c r="C17" s="10">
        <f t="shared" ref="C17:C43" si="2">C16+1</f>
        <v>2</v>
      </c>
      <c r="D17" s="19">
        <f t="shared" si="0"/>
        <v>10.42446</v>
      </c>
      <c r="E17" s="19">
        <f t="shared" si="0"/>
        <v>9.2035099999999996</v>
      </c>
      <c r="F17" s="19">
        <f t="shared" si="0"/>
        <v>9.5128500000000003</v>
      </c>
      <c r="G17" s="19">
        <f t="shared" si="0"/>
        <v>9.32254</v>
      </c>
      <c r="H17" s="19">
        <f t="shared" si="0"/>
        <v>8.8424200000000006</v>
      </c>
      <c r="I17" s="19">
        <f t="shared" si="0"/>
        <v>8.2952700000000004</v>
      </c>
      <c r="J17" s="19">
        <f t="shared" si="0"/>
        <v>8.1701899999999998</v>
      </c>
      <c r="K17" s="19">
        <f t="shared" si="0"/>
        <v>8.0419699999999992</v>
      </c>
      <c r="L17" s="19">
        <f t="shared" si="0"/>
        <v>7.8043500000000003</v>
      </c>
      <c r="M17" s="19">
        <f t="shared" si="0"/>
        <v>7.6424200000000004</v>
      </c>
      <c r="N17" s="19">
        <f t="shared" si="0"/>
        <v>7.4062400000000004</v>
      </c>
    </row>
    <row r="18" spans="1:14" ht="10.5" customHeight="1" x14ac:dyDescent="0.2">
      <c r="A18" s="17">
        <f t="shared" si="1"/>
        <v>-1.4999999999999458E-3</v>
      </c>
      <c r="B18" s="20"/>
      <c r="C18" s="21">
        <f t="shared" si="2"/>
        <v>3</v>
      </c>
      <c r="D18" s="22">
        <f t="shared" si="0"/>
        <v>10.425560000000001</v>
      </c>
      <c r="E18" s="22">
        <f t="shared" si="0"/>
        <v>9.2044800000000002</v>
      </c>
      <c r="F18" s="22">
        <f t="shared" si="0"/>
        <v>9.5139099999999992</v>
      </c>
      <c r="G18" s="22">
        <f t="shared" si="0"/>
        <v>9.3235899999999994</v>
      </c>
      <c r="H18" s="22">
        <f t="shared" si="0"/>
        <v>8.8434100000000004</v>
      </c>
      <c r="I18" s="22">
        <f t="shared" si="0"/>
        <v>8.2961899999999993</v>
      </c>
      <c r="J18" s="22">
        <f t="shared" si="0"/>
        <v>8.1710999999999991</v>
      </c>
      <c r="K18" s="22">
        <f t="shared" si="0"/>
        <v>8.0428700000000006</v>
      </c>
      <c r="L18" s="22">
        <f t="shared" si="0"/>
        <v>7.8052299999999999</v>
      </c>
      <c r="M18" s="22">
        <f t="shared" si="0"/>
        <v>7.6432700000000002</v>
      </c>
      <c r="N18" s="22">
        <f t="shared" si="0"/>
        <v>7.4070600000000004</v>
      </c>
    </row>
    <row r="19" spans="1:14" ht="10.5" customHeight="1" x14ac:dyDescent="0.2">
      <c r="A19" s="17">
        <f t="shared" si="1"/>
        <v>-1.4999999999999458E-3</v>
      </c>
      <c r="B19" s="20"/>
      <c r="C19" s="10">
        <f t="shared" si="2"/>
        <v>4</v>
      </c>
      <c r="D19" s="19">
        <f t="shared" si="0"/>
        <v>10.42665</v>
      </c>
      <c r="E19" s="19">
        <f t="shared" si="0"/>
        <v>9.2054500000000008</v>
      </c>
      <c r="F19" s="19">
        <f t="shared" si="0"/>
        <v>9.5149699999999999</v>
      </c>
      <c r="G19" s="19">
        <f t="shared" si="0"/>
        <v>9.3246300000000009</v>
      </c>
      <c r="H19" s="19">
        <f t="shared" si="0"/>
        <v>8.8443900000000006</v>
      </c>
      <c r="I19" s="19">
        <f t="shared" si="0"/>
        <v>8.2971199999999996</v>
      </c>
      <c r="J19" s="19">
        <f t="shared" si="0"/>
        <v>8.1720100000000002</v>
      </c>
      <c r="K19" s="19">
        <f t="shared" si="0"/>
        <v>8.0437700000000003</v>
      </c>
      <c r="L19" s="19">
        <f t="shared" si="0"/>
        <v>7.8060999999999998</v>
      </c>
      <c r="M19" s="19">
        <f t="shared" si="0"/>
        <v>7.6441299999999996</v>
      </c>
      <c r="N19" s="19">
        <f t="shared" si="0"/>
        <v>7.4078900000000001</v>
      </c>
    </row>
    <row r="20" spans="1:14" ht="10.5" customHeight="1" x14ac:dyDescent="0.2">
      <c r="A20" s="17">
        <f t="shared" si="1"/>
        <v>-1.4999999999999458E-3</v>
      </c>
      <c r="B20" s="20"/>
      <c r="C20" s="10">
        <f t="shared" si="2"/>
        <v>5</v>
      </c>
      <c r="D20" s="19">
        <f t="shared" si="0"/>
        <v>10.42775</v>
      </c>
      <c r="E20" s="19">
        <f t="shared" si="0"/>
        <v>9.2064199999999996</v>
      </c>
      <c r="F20" s="19">
        <f t="shared" si="0"/>
        <v>9.5160400000000003</v>
      </c>
      <c r="G20" s="19">
        <f t="shared" si="0"/>
        <v>9.3256700000000006</v>
      </c>
      <c r="H20" s="19">
        <f t="shared" si="0"/>
        <v>8.8453800000000005</v>
      </c>
      <c r="I20" s="19">
        <f t="shared" si="0"/>
        <v>8.2980499999999999</v>
      </c>
      <c r="J20" s="19">
        <f t="shared" si="0"/>
        <v>8.1729299999999991</v>
      </c>
      <c r="K20" s="19">
        <f t="shared" si="0"/>
        <v>8.04467</v>
      </c>
      <c r="L20" s="19">
        <f t="shared" si="0"/>
        <v>7.8069699999999997</v>
      </c>
      <c r="M20" s="19">
        <f t="shared" si="0"/>
        <v>7.6449800000000003</v>
      </c>
      <c r="N20" s="19">
        <f t="shared" si="0"/>
        <v>7.4087199999999998</v>
      </c>
    </row>
    <row r="21" spans="1:14" s="25" customFormat="1" ht="10.5" customHeight="1" x14ac:dyDescent="0.2">
      <c r="A21" s="23">
        <f t="shared" si="1"/>
        <v>-1.4999999999999458E-3</v>
      </c>
      <c r="B21" s="24"/>
      <c r="C21" s="21">
        <f t="shared" si="2"/>
        <v>6</v>
      </c>
      <c r="D21" s="22">
        <f t="shared" si="0"/>
        <v>10.428850000000001</v>
      </c>
      <c r="E21" s="22">
        <f t="shared" si="0"/>
        <v>9.2073900000000002</v>
      </c>
      <c r="F21" s="22">
        <f t="shared" si="0"/>
        <v>9.5170999999999992</v>
      </c>
      <c r="G21" s="22">
        <f t="shared" si="0"/>
        <v>9.3267100000000003</v>
      </c>
      <c r="H21" s="22">
        <f t="shared" si="0"/>
        <v>8.8463700000000003</v>
      </c>
      <c r="I21" s="22">
        <f t="shared" si="0"/>
        <v>8.2989800000000002</v>
      </c>
      <c r="J21" s="22">
        <f t="shared" si="0"/>
        <v>8.1738400000000002</v>
      </c>
      <c r="K21" s="22">
        <f t="shared" si="0"/>
        <v>8.0455699999999997</v>
      </c>
      <c r="L21" s="22">
        <f t="shared" si="0"/>
        <v>7.8078500000000002</v>
      </c>
      <c r="M21" s="22">
        <f t="shared" si="0"/>
        <v>7.6458399999999997</v>
      </c>
      <c r="N21" s="22">
        <f t="shared" si="0"/>
        <v>7.4095500000000003</v>
      </c>
    </row>
    <row r="22" spans="1:14" ht="10.5" customHeight="1" x14ac:dyDescent="0.2">
      <c r="A22" s="17">
        <f t="shared" si="1"/>
        <v>-1.4999999999999458E-3</v>
      </c>
      <c r="B22" s="20"/>
      <c r="C22" s="10">
        <f t="shared" si="2"/>
        <v>7</v>
      </c>
      <c r="D22" s="19">
        <f t="shared" si="0"/>
        <v>10.42995</v>
      </c>
      <c r="E22" s="19">
        <f t="shared" si="0"/>
        <v>9.2083600000000008</v>
      </c>
      <c r="F22" s="19">
        <f t="shared" si="0"/>
        <v>9.5181699999999996</v>
      </c>
      <c r="G22" s="19">
        <f t="shared" si="0"/>
        <v>9.3277599999999996</v>
      </c>
      <c r="H22" s="19">
        <f t="shared" si="0"/>
        <v>8.8473600000000001</v>
      </c>
      <c r="I22" s="19">
        <f t="shared" si="0"/>
        <v>8.2999100000000006</v>
      </c>
      <c r="J22" s="19">
        <f t="shared" si="0"/>
        <v>8.1747599999999991</v>
      </c>
      <c r="K22" s="19">
        <f t="shared" si="0"/>
        <v>8.0464699999999993</v>
      </c>
      <c r="L22" s="19">
        <f t="shared" si="0"/>
        <v>7.8087200000000001</v>
      </c>
      <c r="M22" s="19">
        <f t="shared" si="0"/>
        <v>7.6466900000000004</v>
      </c>
      <c r="N22" s="19">
        <f t="shared" si="0"/>
        <v>7.41038</v>
      </c>
    </row>
    <row r="23" spans="1:14" ht="10.5" customHeight="1" x14ac:dyDescent="0.2">
      <c r="A23" s="17">
        <f t="shared" si="1"/>
        <v>-1.4999999999999458E-3</v>
      </c>
      <c r="B23" s="20"/>
      <c r="C23" s="10">
        <f t="shared" si="2"/>
        <v>8</v>
      </c>
      <c r="D23" s="19">
        <f t="shared" si="0"/>
        <v>10.431039999999999</v>
      </c>
      <c r="E23" s="19">
        <f t="shared" si="0"/>
        <v>9.2093299999999996</v>
      </c>
      <c r="F23" s="19">
        <f t="shared" si="0"/>
        <v>9.5192300000000003</v>
      </c>
      <c r="G23" s="19">
        <f t="shared" si="0"/>
        <v>9.3287999999999993</v>
      </c>
      <c r="H23" s="19">
        <f t="shared" si="0"/>
        <v>8.8483499999999999</v>
      </c>
      <c r="I23" s="19">
        <f t="shared" si="0"/>
        <v>8.3008299999999995</v>
      </c>
      <c r="J23" s="19">
        <f t="shared" si="0"/>
        <v>8.1756700000000002</v>
      </c>
      <c r="K23" s="19">
        <f t="shared" si="0"/>
        <v>8.0473700000000008</v>
      </c>
      <c r="L23" s="19">
        <f t="shared" si="0"/>
        <v>7.80959</v>
      </c>
      <c r="M23" s="19">
        <f t="shared" si="0"/>
        <v>7.6475499999999998</v>
      </c>
      <c r="N23" s="19">
        <f t="shared" si="0"/>
        <v>7.4112099999999996</v>
      </c>
    </row>
    <row r="24" spans="1:14" s="25" customFormat="1" ht="10.5" customHeight="1" x14ac:dyDescent="0.2">
      <c r="A24" s="17">
        <f t="shared" si="1"/>
        <v>-1.4999999999999458E-3</v>
      </c>
      <c r="B24" s="20"/>
      <c r="C24" s="21">
        <f t="shared" si="2"/>
        <v>9</v>
      </c>
      <c r="D24" s="22">
        <f t="shared" si="0"/>
        <v>10.43214</v>
      </c>
      <c r="E24" s="22">
        <f t="shared" si="0"/>
        <v>9.2103000000000002</v>
      </c>
      <c r="F24" s="22">
        <f t="shared" si="0"/>
        <v>9.5203000000000007</v>
      </c>
      <c r="G24" s="22">
        <f t="shared" si="0"/>
        <v>9.3298400000000008</v>
      </c>
      <c r="H24" s="22">
        <f t="shared" si="0"/>
        <v>8.8493399999999998</v>
      </c>
      <c r="I24" s="22">
        <f t="shared" si="0"/>
        <v>8.3017599999999998</v>
      </c>
      <c r="J24" s="22">
        <f t="shared" si="0"/>
        <v>8.1765799999999995</v>
      </c>
      <c r="K24" s="22">
        <f t="shared" si="0"/>
        <v>8.0482700000000005</v>
      </c>
      <c r="L24" s="22">
        <f t="shared" si="0"/>
        <v>7.8104699999999996</v>
      </c>
      <c r="M24" s="22">
        <f t="shared" si="0"/>
        <v>7.6483999999999996</v>
      </c>
      <c r="N24" s="22">
        <f t="shared" si="0"/>
        <v>7.4120299999999997</v>
      </c>
    </row>
    <row r="25" spans="1:14" s="25" customFormat="1" ht="10.5" customHeight="1" x14ac:dyDescent="0.2">
      <c r="A25" s="17">
        <f t="shared" si="1"/>
        <v>-1.4999999999999458E-3</v>
      </c>
      <c r="B25" s="20"/>
      <c r="C25" s="26">
        <f t="shared" si="2"/>
        <v>10</v>
      </c>
      <c r="D25" s="19">
        <f t="shared" si="0"/>
        <v>10.43324</v>
      </c>
      <c r="E25" s="19">
        <f t="shared" si="0"/>
        <v>9.2112700000000007</v>
      </c>
      <c r="F25" s="19">
        <f t="shared" si="0"/>
        <v>9.5213599999999996</v>
      </c>
      <c r="G25" s="19">
        <f t="shared" si="0"/>
        <v>9.3308900000000001</v>
      </c>
      <c r="H25" s="19">
        <f t="shared" si="0"/>
        <v>8.8503299999999996</v>
      </c>
      <c r="I25" s="19">
        <f t="shared" si="0"/>
        <v>8.3026900000000001</v>
      </c>
      <c r="J25" s="19">
        <f t="shared" si="0"/>
        <v>8.1775000000000002</v>
      </c>
      <c r="K25" s="19">
        <f t="shared" si="0"/>
        <v>8.0491700000000002</v>
      </c>
      <c r="L25" s="19">
        <f t="shared" si="0"/>
        <v>7.8113400000000004</v>
      </c>
      <c r="M25" s="19">
        <f t="shared" si="0"/>
        <v>7.6492599999999999</v>
      </c>
      <c r="N25" s="19">
        <f t="shared" si="0"/>
        <v>7.4128600000000002</v>
      </c>
    </row>
    <row r="26" spans="1:14" s="28" customFormat="1" ht="10.5" customHeight="1" x14ac:dyDescent="0.2">
      <c r="A26" s="17">
        <f t="shared" si="1"/>
        <v>-1.4999999999999458E-3</v>
      </c>
      <c r="B26" s="27"/>
      <c r="C26" s="26">
        <f t="shared" si="2"/>
        <v>11</v>
      </c>
      <c r="D26" s="19">
        <f t="shared" ref="D26:N35" si="3">ROUND(100000*LVT / D$11 * ((1+D$12/100) ^ ((DAYS360(D$6,$L$2)+$C26-1)/360) * ((1+$A26) ^ (($C26-15)/30))) / 100000,5)</f>
        <v>10.434340000000001</v>
      </c>
      <c r="E26" s="19">
        <f t="shared" si="3"/>
        <v>9.2122399999999995</v>
      </c>
      <c r="F26" s="19">
        <f t="shared" si="3"/>
        <v>9.5224299999999999</v>
      </c>
      <c r="G26" s="19">
        <f t="shared" si="3"/>
        <v>9.3319299999999998</v>
      </c>
      <c r="H26" s="19">
        <f t="shared" si="3"/>
        <v>8.8513199999999994</v>
      </c>
      <c r="I26" s="19">
        <f t="shared" si="3"/>
        <v>8.3036200000000004</v>
      </c>
      <c r="J26" s="19">
        <f t="shared" si="3"/>
        <v>8.1784099999999995</v>
      </c>
      <c r="K26" s="19">
        <f t="shared" si="3"/>
        <v>8.0500699999999998</v>
      </c>
      <c r="L26" s="19">
        <f t="shared" si="3"/>
        <v>7.8122100000000003</v>
      </c>
      <c r="M26" s="19">
        <f t="shared" si="3"/>
        <v>7.6501099999999997</v>
      </c>
      <c r="N26" s="19">
        <f t="shared" si="3"/>
        <v>7.4136899999999999</v>
      </c>
    </row>
    <row r="27" spans="1:14" s="28" customFormat="1" ht="10.5" customHeight="1" x14ac:dyDescent="0.2">
      <c r="A27" s="29">
        <f t="shared" si="1"/>
        <v>-1.4999999999999458E-3</v>
      </c>
      <c r="B27" s="27"/>
      <c r="C27" s="21">
        <f t="shared" si="2"/>
        <v>12</v>
      </c>
      <c r="D27" s="22">
        <f t="shared" si="3"/>
        <v>10.43544</v>
      </c>
      <c r="E27" s="22">
        <f t="shared" si="3"/>
        <v>9.2132100000000001</v>
      </c>
      <c r="F27" s="22">
        <f t="shared" si="3"/>
        <v>9.5234900000000007</v>
      </c>
      <c r="G27" s="22">
        <f t="shared" si="3"/>
        <v>9.3329699999999995</v>
      </c>
      <c r="H27" s="22">
        <f t="shared" si="3"/>
        <v>8.8523099999999992</v>
      </c>
      <c r="I27" s="22">
        <f t="shared" si="3"/>
        <v>8.3045500000000008</v>
      </c>
      <c r="J27" s="22">
        <f t="shared" si="3"/>
        <v>8.1793300000000002</v>
      </c>
      <c r="K27" s="22">
        <f t="shared" si="3"/>
        <v>8.0509699999999995</v>
      </c>
      <c r="L27" s="22">
        <f t="shared" si="3"/>
        <v>7.8130899999999999</v>
      </c>
      <c r="M27" s="22">
        <f t="shared" si="3"/>
        <v>7.65097</v>
      </c>
      <c r="N27" s="22">
        <f t="shared" si="3"/>
        <v>7.4145200000000004</v>
      </c>
    </row>
    <row r="28" spans="1:14" s="28" customFormat="1" ht="10.5" customHeight="1" x14ac:dyDescent="0.2">
      <c r="A28" s="29">
        <f t="shared" si="1"/>
        <v>-1.4999999999999458E-3</v>
      </c>
      <c r="B28" s="27"/>
      <c r="C28" s="26">
        <f t="shared" si="2"/>
        <v>13</v>
      </c>
      <c r="D28" s="19">
        <f t="shared" si="3"/>
        <v>10.436540000000001</v>
      </c>
      <c r="E28" s="19">
        <f t="shared" si="3"/>
        <v>9.2141800000000007</v>
      </c>
      <c r="F28" s="19">
        <f t="shared" si="3"/>
        <v>9.5245499999999996</v>
      </c>
      <c r="G28" s="19">
        <f t="shared" si="3"/>
        <v>9.3340200000000006</v>
      </c>
      <c r="H28" s="19">
        <f t="shared" si="3"/>
        <v>8.8533000000000008</v>
      </c>
      <c r="I28" s="19">
        <f t="shared" si="3"/>
        <v>8.3054799999999993</v>
      </c>
      <c r="J28" s="19">
        <f t="shared" si="3"/>
        <v>8.1802399999999995</v>
      </c>
      <c r="K28" s="19">
        <f t="shared" si="3"/>
        <v>8.0518699999999992</v>
      </c>
      <c r="L28" s="19">
        <f t="shared" si="3"/>
        <v>7.8139599999999998</v>
      </c>
      <c r="M28" s="19">
        <f t="shared" si="3"/>
        <v>7.6518199999999998</v>
      </c>
      <c r="N28" s="19">
        <f t="shared" si="3"/>
        <v>7.4153500000000001</v>
      </c>
    </row>
    <row r="29" spans="1:14" s="28" customFormat="1" ht="10.5" customHeight="1" x14ac:dyDescent="0.2">
      <c r="A29" s="30">
        <f t="shared" si="1"/>
        <v>-1.4999999999999458E-3</v>
      </c>
      <c r="B29" s="27"/>
      <c r="C29" s="26">
        <f t="shared" si="2"/>
        <v>14</v>
      </c>
      <c r="D29" s="19">
        <f t="shared" si="3"/>
        <v>10.43763</v>
      </c>
      <c r="E29" s="19">
        <f t="shared" si="3"/>
        <v>9.2151499999999995</v>
      </c>
      <c r="F29" s="19">
        <f t="shared" si="3"/>
        <v>9.52562</v>
      </c>
      <c r="G29" s="19">
        <f t="shared" si="3"/>
        <v>9.3350600000000004</v>
      </c>
      <c r="H29" s="19">
        <f t="shared" si="3"/>
        <v>8.8542900000000007</v>
      </c>
      <c r="I29" s="19">
        <f t="shared" si="3"/>
        <v>8.3064</v>
      </c>
      <c r="J29" s="19">
        <f t="shared" si="3"/>
        <v>8.1811600000000002</v>
      </c>
      <c r="K29" s="19">
        <f t="shared" si="3"/>
        <v>8.0527700000000006</v>
      </c>
      <c r="L29" s="19">
        <f t="shared" si="3"/>
        <v>7.8148299999999997</v>
      </c>
      <c r="M29" s="19">
        <f t="shared" si="3"/>
        <v>7.6526800000000001</v>
      </c>
      <c r="N29" s="19">
        <f t="shared" si="3"/>
        <v>7.4161799999999998</v>
      </c>
    </row>
    <row r="30" spans="1:14" s="28" customFormat="1" ht="10.5" customHeight="1" x14ac:dyDescent="0.2">
      <c r="A30" s="30">
        <f t="shared" si="1"/>
        <v>-1.4999999999999458E-3</v>
      </c>
      <c r="B30" s="27"/>
      <c r="C30" s="21">
        <f t="shared" si="2"/>
        <v>15</v>
      </c>
      <c r="D30" s="22">
        <f t="shared" si="3"/>
        <v>10.43873</v>
      </c>
      <c r="E30" s="22">
        <f t="shared" si="3"/>
        <v>9.2161200000000001</v>
      </c>
      <c r="F30" s="22">
        <f t="shared" si="3"/>
        <v>9.5266900000000003</v>
      </c>
      <c r="G30" s="22">
        <f t="shared" si="3"/>
        <v>9.3361099999999997</v>
      </c>
      <c r="H30" s="22">
        <f t="shared" si="3"/>
        <v>8.8552800000000005</v>
      </c>
      <c r="I30" s="22">
        <f t="shared" si="3"/>
        <v>8.3073300000000003</v>
      </c>
      <c r="J30" s="22">
        <f t="shared" si="3"/>
        <v>8.1820699999999995</v>
      </c>
      <c r="K30" s="22">
        <f t="shared" si="3"/>
        <v>8.0536700000000003</v>
      </c>
      <c r="L30" s="22">
        <f t="shared" si="3"/>
        <v>7.8157100000000002</v>
      </c>
      <c r="M30" s="22">
        <f>ROUND(100000*LVT / M$11 * ((1+M$12/100) ^ ((DAYS360(M$6,$L$2)+$C30-1)/360) * ((1+$A30) ^ (($C30-15)/30))) / 100000,5)</f>
        <v>7.6535399999999996</v>
      </c>
      <c r="N30" s="22">
        <f t="shared" si="3"/>
        <v>7.4170100000000003</v>
      </c>
    </row>
    <row r="31" spans="1:14" s="28" customFormat="1" ht="10.5" customHeight="1" x14ac:dyDescent="0.2">
      <c r="A31" s="30">
        <f t="shared" si="1"/>
        <v>-1.4999999999999458E-3</v>
      </c>
      <c r="C31" s="26">
        <f t="shared" si="2"/>
        <v>16</v>
      </c>
      <c r="D31" s="19">
        <f t="shared" si="3"/>
        <v>10.439830000000001</v>
      </c>
      <c r="E31" s="19">
        <f t="shared" si="3"/>
        <v>9.2170900000000007</v>
      </c>
      <c r="F31" s="19">
        <f t="shared" si="3"/>
        <v>9.5277499999999993</v>
      </c>
      <c r="G31" s="19">
        <f t="shared" si="3"/>
        <v>9.3371499999999994</v>
      </c>
      <c r="H31" s="19">
        <f t="shared" si="3"/>
        <v>8.8562700000000003</v>
      </c>
      <c r="I31" s="19">
        <f t="shared" si="3"/>
        <v>8.3082600000000006</v>
      </c>
      <c r="J31" s="19">
        <f t="shared" si="3"/>
        <v>8.1829900000000002</v>
      </c>
      <c r="K31" s="19">
        <f t="shared" si="3"/>
        <v>8.05457</v>
      </c>
      <c r="L31" s="19">
        <f t="shared" si="3"/>
        <v>7.8165800000000001</v>
      </c>
      <c r="M31" s="19">
        <f t="shared" si="3"/>
        <v>7.6543900000000002</v>
      </c>
      <c r="N31" s="19">
        <f t="shared" si="3"/>
        <v>7.41784</v>
      </c>
    </row>
    <row r="32" spans="1:14" s="28" customFormat="1" ht="10.5" customHeight="1" x14ac:dyDescent="0.2">
      <c r="A32" s="30">
        <f t="shared" si="1"/>
        <v>-1.4999999999999458E-3</v>
      </c>
      <c r="C32" s="26">
        <f t="shared" si="2"/>
        <v>17</v>
      </c>
      <c r="D32" s="19">
        <f t="shared" si="3"/>
        <v>10.44093</v>
      </c>
      <c r="E32" s="19">
        <f t="shared" si="3"/>
        <v>9.2180599999999995</v>
      </c>
      <c r="F32" s="19">
        <f t="shared" si="3"/>
        <v>9.5288199999999996</v>
      </c>
      <c r="G32" s="19">
        <f t="shared" si="3"/>
        <v>9.3381900000000009</v>
      </c>
      <c r="H32" s="19">
        <f t="shared" si="3"/>
        <v>8.8572600000000001</v>
      </c>
      <c r="I32" s="19">
        <f t="shared" si="3"/>
        <v>8.3091899999999992</v>
      </c>
      <c r="J32" s="19">
        <f t="shared" si="3"/>
        <v>8.1838999999999995</v>
      </c>
      <c r="K32" s="19">
        <f t="shared" si="3"/>
        <v>8.0554699999999997</v>
      </c>
      <c r="L32" s="19">
        <f t="shared" si="3"/>
        <v>7.8174599999999996</v>
      </c>
      <c r="M32" s="19">
        <f t="shared" si="3"/>
        <v>7.6552499999999997</v>
      </c>
      <c r="N32" s="19">
        <f t="shared" si="3"/>
        <v>7.4186699999999997</v>
      </c>
    </row>
    <row r="33" spans="1:19" s="28" customFormat="1" ht="10.5" customHeight="1" x14ac:dyDescent="0.2">
      <c r="A33" s="30">
        <f t="shared" si="1"/>
        <v>-1.4999999999999458E-3</v>
      </c>
      <c r="C33" s="21">
        <f t="shared" si="2"/>
        <v>18</v>
      </c>
      <c r="D33" s="22">
        <f t="shared" si="3"/>
        <v>10.442030000000001</v>
      </c>
      <c r="E33" s="22">
        <f t="shared" si="3"/>
        <v>9.2190300000000001</v>
      </c>
      <c r="F33" s="22">
        <f t="shared" si="3"/>
        <v>9.5298800000000004</v>
      </c>
      <c r="G33" s="22">
        <f t="shared" si="3"/>
        <v>9.3392400000000002</v>
      </c>
      <c r="H33" s="22">
        <f t="shared" si="3"/>
        <v>8.85825</v>
      </c>
      <c r="I33" s="22">
        <f t="shared" si="3"/>
        <v>8.3101199999999995</v>
      </c>
      <c r="J33" s="22">
        <f t="shared" si="3"/>
        <v>8.1848200000000002</v>
      </c>
      <c r="K33" s="22">
        <f t="shared" si="3"/>
        <v>8.0563699999999994</v>
      </c>
      <c r="L33" s="22">
        <f t="shared" si="3"/>
        <v>7.8183299999999996</v>
      </c>
      <c r="M33" s="22">
        <f t="shared" si="3"/>
        <v>7.6561000000000003</v>
      </c>
      <c r="N33" s="22">
        <f t="shared" si="3"/>
        <v>7.4195000000000002</v>
      </c>
    </row>
    <row r="34" spans="1:19" s="28" customFormat="1" ht="10.5" customHeight="1" x14ac:dyDescent="0.2">
      <c r="A34" s="30">
        <f t="shared" si="1"/>
        <v>-1.4999999999999458E-3</v>
      </c>
      <c r="C34" s="26">
        <f t="shared" si="2"/>
        <v>19</v>
      </c>
      <c r="D34" s="19">
        <f t="shared" si="3"/>
        <v>10.44313</v>
      </c>
      <c r="E34" s="19">
        <f t="shared" si="3"/>
        <v>9.2200000000000006</v>
      </c>
      <c r="F34" s="19">
        <f t="shared" si="3"/>
        <v>9.5309500000000007</v>
      </c>
      <c r="G34" s="19">
        <f t="shared" si="3"/>
        <v>9.3402799999999999</v>
      </c>
      <c r="H34" s="19">
        <f t="shared" si="3"/>
        <v>8.8592399999999998</v>
      </c>
      <c r="I34" s="19">
        <f t="shared" si="3"/>
        <v>8.3110499999999998</v>
      </c>
      <c r="J34" s="19">
        <f t="shared" si="3"/>
        <v>8.1857299999999995</v>
      </c>
      <c r="K34" s="19">
        <f t="shared" si="3"/>
        <v>8.0572700000000008</v>
      </c>
      <c r="L34" s="19">
        <f t="shared" si="3"/>
        <v>7.8192000000000004</v>
      </c>
      <c r="M34" s="19">
        <f t="shared" si="3"/>
        <v>7.6569599999999998</v>
      </c>
      <c r="N34" s="19">
        <f t="shared" si="3"/>
        <v>7.4203299999999999</v>
      </c>
    </row>
    <row r="35" spans="1:19" s="28" customFormat="1" ht="10.5" customHeight="1" x14ac:dyDescent="0.2">
      <c r="A35" s="30">
        <f t="shared" si="1"/>
        <v>-1.4999999999999458E-3</v>
      </c>
      <c r="C35" s="26">
        <f t="shared" si="2"/>
        <v>20</v>
      </c>
      <c r="D35" s="19">
        <f t="shared" si="3"/>
        <v>10.444229999999999</v>
      </c>
      <c r="E35" s="19">
        <f t="shared" si="3"/>
        <v>9.2209699999999994</v>
      </c>
      <c r="F35" s="19">
        <f t="shared" si="3"/>
        <v>9.5320099999999996</v>
      </c>
      <c r="G35" s="19">
        <f t="shared" si="3"/>
        <v>9.3413299999999992</v>
      </c>
      <c r="H35" s="19">
        <f t="shared" si="3"/>
        <v>8.8602299999999996</v>
      </c>
      <c r="I35" s="19">
        <f t="shared" si="3"/>
        <v>8.3119800000000001</v>
      </c>
      <c r="J35" s="19">
        <f t="shared" si="3"/>
        <v>8.1866500000000002</v>
      </c>
      <c r="K35" s="19">
        <f t="shared" si="3"/>
        <v>8.0581700000000005</v>
      </c>
      <c r="L35" s="19">
        <f t="shared" si="3"/>
        <v>7.8200799999999999</v>
      </c>
      <c r="M35" s="19">
        <f t="shared" si="3"/>
        <v>7.6578200000000001</v>
      </c>
      <c r="N35" s="19">
        <f t="shared" si="3"/>
        <v>7.4211600000000004</v>
      </c>
    </row>
    <row r="36" spans="1:19" s="28" customFormat="1" ht="10.5" customHeight="1" x14ac:dyDescent="0.2">
      <c r="A36" s="30">
        <f t="shared" si="1"/>
        <v>-1.4999999999999458E-3</v>
      </c>
      <c r="C36" s="21">
        <f t="shared" si="2"/>
        <v>21</v>
      </c>
      <c r="D36" s="22">
        <f t="shared" ref="D36:N43" si="4">ROUND(100000*LVT / D$11 * ((1+D$12/100) ^ ((DAYS360(D$6,$L$2)+$C36-1)/360) * ((1+$A36) ^ (($C36-15)/30))) / 100000,5)</f>
        <v>10.44533</v>
      </c>
      <c r="E36" s="22">
        <f t="shared" si="4"/>
        <v>9.22194</v>
      </c>
      <c r="F36" s="22">
        <f t="shared" si="4"/>
        <v>9.53308</v>
      </c>
      <c r="G36" s="22">
        <f t="shared" si="4"/>
        <v>9.3423700000000007</v>
      </c>
      <c r="H36" s="22">
        <f t="shared" si="4"/>
        <v>8.8612199999999994</v>
      </c>
      <c r="I36" s="22">
        <f t="shared" si="4"/>
        <v>8.3129100000000005</v>
      </c>
      <c r="J36" s="22">
        <f t="shared" si="4"/>
        <v>8.1875599999999995</v>
      </c>
      <c r="K36" s="22">
        <f t="shared" si="4"/>
        <v>8.0590700000000002</v>
      </c>
      <c r="L36" s="22">
        <f t="shared" si="4"/>
        <v>7.8209499999999998</v>
      </c>
      <c r="M36" s="22">
        <f t="shared" si="4"/>
        <v>7.6586699999999999</v>
      </c>
      <c r="N36" s="22">
        <f t="shared" si="4"/>
        <v>7.4219900000000001</v>
      </c>
    </row>
    <row r="37" spans="1:19" s="28" customFormat="1" ht="10.5" customHeight="1" x14ac:dyDescent="0.2">
      <c r="A37" s="30">
        <f t="shared" si="1"/>
        <v>-1.4999999999999458E-3</v>
      </c>
      <c r="C37" s="26">
        <f t="shared" si="2"/>
        <v>22</v>
      </c>
      <c r="D37" s="19">
        <f t="shared" si="4"/>
        <v>10.446429999999999</v>
      </c>
      <c r="E37" s="19">
        <f t="shared" si="4"/>
        <v>9.2229100000000006</v>
      </c>
      <c r="F37" s="19">
        <f t="shared" si="4"/>
        <v>9.5341500000000003</v>
      </c>
      <c r="G37" s="19">
        <f t="shared" si="4"/>
        <v>9.3434200000000001</v>
      </c>
      <c r="H37" s="19">
        <f t="shared" si="4"/>
        <v>8.8622099999999993</v>
      </c>
      <c r="I37" s="19">
        <f t="shared" si="4"/>
        <v>8.3138400000000008</v>
      </c>
      <c r="J37" s="19">
        <f t="shared" si="4"/>
        <v>8.1884800000000002</v>
      </c>
      <c r="K37" s="19">
        <f t="shared" si="4"/>
        <v>8.0599699999999999</v>
      </c>
      <c r="L37" s="19">
        <f t="shared" si="4"/>
        <v>7.8218300000000003</v>
      </c>
      <c r="M37" s="19">
        <f t="shared" si="4"/>
        <v>7.6595300000000002</v>
      </c>
      <c r="N37" s="19">
        <f t="shared" si="4"/>
        <v>7.4228199999999998</v>
      </c>
      <c r="P37" s="19"/>
      <c r="Q37" s="19"/>
    </row>
    <row r="38" spans="1:19" s="28" customFormat="1" ht="10.5" customHeight="1" x14ac:dyDescent="0.2">
      <c r="A38" s="30">
        <f t="shared" si="1"/>
        <v>-1.4999999999999458E-3</v>
      </c>
      <c r="C38" s="26">
        <f t="shared" si="2"/>
        <v>23</v>
      </c>
      <c r="D38" s="19">
        <f t="shared" si="4"/>
        <v>10.44753</v>
      </c>
      <c r="E38" s="19">
        <f t="shared" si="4"/>
        <v>9.2238799999999994</v>
      </c>
      <c r="F38" s="19">
        <f t="shared" si="4"/>
        <v>9.5352099999999993</v>
      </c>
      <c r="G38" s="19">
        <f t="shared" si="4"/>
        <v>9.3444599999999998</v>
      </c>
      <c r="H38" s="19">
        <f t="shared" si="4"/>
        <v>8.8632100000000005</v>
      </c>
      <c r="I38" s="19">
        <f t="shared" si="4"/>
        <v>8.3147699999999993</v>
      </c>
      <c r="J38" s="19">
        <f t="shared" si="4"/>
        <v>8.1893999999999991</v>
      </c>
      <c r="K38" s="19">
        <f t="shared" si="4"/>
        <v>8.0608699999999995</v>
      </c>
      <c r="L38" s="19">
        <f t="shared" si="4"/>
        <v>7.8227000000000002</v>
      </c>
      <c r="M38" s="19">
        <f t="shared" si="4"/>
        <v>7.6603899999999996</v>
      </c>
      <c r="N38" s="19">
        <f t="shared" si="4"/>
        <v>7.4236500000000003</v>
      </c>
    </row>
    <row r="39" spans="1:19" s="28" customFormat="1" ht="10.5" customHeight="1" x14ac:dyDescent="0.2">
      <c r="A39" s="30">
        <f t="shared" si="1"/>
        <v>-1.4999999999999458E-3</v>
      </c>
      <c r="C39" s="21">
        <f t="shared" si="2"/>
        <v>24</v>
      </c>
      <c r="D39" s="22">
        <f t="shared" si="4"/>
        <v>10.44863</v>
      </c>
      <c r="E39" s="22">
        <f t="shared" si="4"/>
        <v>9.22485</v>
      </c>
      <c r="F39" s="22">
        <f t="shared" si="4"/>
        <v>9.5362799999999996</v>
      </c>
      <c r="G39" s="22">
        <f t="shared" si="4"/>
        <v>9.3455100000000009</v>
      </c>
      <c r="H39" s="22">
        <f t="shared" si="4"/>
        <v>8.8642000000000003</v>
      </c>
      <c r="I39" s="22">
        <f t="shared" si="4"/>
        <v>8.3156999999999996</v>
      </c>
      <c r="J39" s="22">
        <f t="shared" si="4"/>
        <v>8.1903100000000002</v>
      </c>
      <c r="K39" s="22">
        <f t="shared" si="4"/>
        <v>8.0617800000000006</v>
      </c>
      <c r="L39" s="22">
        <f t="shared" si="4"/>
        <v>7.8235799999999998</v>
      </c>
      <c r="M39" s="22">
        <f t="shared" si="4"/>
        <v>7.6612400000000003</v>
      </c>
      <c r="N39" s="22">
        <f t="shared" si="4"/>
        <v>7.42448</v>
      </c>
    </row>
    <row r="40" spans="1:19" s="28" customFormat="1" ht="10.5" customHeight="1" x14ac:dyDescent="0.2">
      <c r="A40" s="30">
        <f t="shared" si="1"/>
        <v>-1.4999999999999458E-3</v>
      </c>
      <c r="C40" s="26">
        <f t="shared" si="2"/>
        <v>25</v>
      </c>
      <c r="D40" s="19">
        <f t="shared" si="4"/>
        <v>10.449730000000001</v>
      </c>
      <c r="E40" s="19">
        <f t="shared" si="4"/>
        <v>9.2258200000000006</v>
      </c>
      <c r="F40" s="19">
        <f t="shared" si="4"/>
        <v>9.5373400000000004</v>
      </c>
      <c r="G40" s="19">
        <f t="shared" si="4"/>
        <v>9.3465500000000006</v>
      </c>
      <c r="H40" s="19">
        <f t="shared" si="4"/>
        <v>8.8651900000000001</v>
      </c>
      <c r="I40" s="19">
        <f t="shared" si="4"/>
        <v>8.31663</v>
      </c>
      <c r="J40" s="19">
        <f t="shared" si="4"/>
        <v>8.1912299999999991</v>
      </c>
      <c r="K40" s="19">
        <f t="shared" si="4"/>
        <v>8.0626800000000003</v>
      </c>
      <c r="L40" s="19">
        <f t="shared" si="4"/>
        <v>7.8244499999999997</v>
      </c>
      <c r="M40" s="19">
        <f t="shared" si="4"/>
        <v>7.6620999999999997</v>
      </c>
      <c r="N40" s="19">
        <f t="shared" si="4"/>
        <v>7.4253099999999996</v>
      </c>
    </row>
    <row r="41" spans="1:19" s="28" customFormat="1" ht="10.5" customHeight="1" x14ac:dyDescent="0.2">
      <c r="A41" s="30">
        <f t="shared" si="1"/>
        <v>-1.4999999999999458E-3</v>
      </c>
      <c r="C41" s="26">
        <f t="shared" si="2"/>
        <v>26</v>
      </c>
      <c r="D41" s="19">
        <f t="shared" si="4"/>
        <v>10.45083</v>
      </c>
      <c r="E41" s="19">
        <f t="shared" si="4"/>
        <v>9.2267899999999994</v>
      </c>
      <c r="F41" s="19">
        <f t="shared" si="4"/>
        <v>9.5384100000000007</v>
      </c>
      <c r="G41" s="19">
        <f t="shared" si="4"/>
        <v>9.3475999999999999</v>
      </c>
      <c r="H41" s="19">
        <f t="shared" si="4"/>
        <v>8.8661799999999999</v>
      </c>
      <c r="I41" s="19">
        <f t="shared" si="4"/>
        <v>8.3175600000000003</v>
      </c>
      <c r="J41" s="19">
        <f t="shared" si="4"/>
        <v>8.1921400000000002</v>
      </c>
      <c r="K41" s="19">
        <f t="shared" si="4"/>
        <v>8.06358</v>
      </c>
      <c r="L41" s="19">
        <f t="shared" si="4"/>
        <v>7.8253300000000001</v>
      </c>
      <c r="M41" s="19">
        <f t="shared" si="4"/>
        <v>7.66296</v>
      </c>
      <c r="N41" s="19">
        <f t="shared" si="4"/>
        <v>7.4261400000000002</v>
      </c>
    </row>
    <row r="42" spans="1:19" s="28" customFormat="1" ht="10.5" customHeight="1" x14ac:dyDescent="0.2">
      <c r="A42" s="30">
        <f t="shared" si="1"/>
        <v>-1.4999999999999458E-3</v>
      </c>
      <c r="C42" s="21">
        <f t="shared" si="2"/>
        <v>27</v>
      </c>
      <c r="D42" s="22">
        <f t="shared" si="4"/>
        <v>10.451930000000001</v>
      </c>
      <c r="E42" s="22">
        <f t="shared" si="4"/>
        <v>9.2277699999999996</v>
      </c>
      <c r="F42" s="22">
        <f t="shared" si="4"/>
        <v>9.5394799999999993</v>
      </c>
      <c r="G42" s="22">
        <f t="shared" si="4"/>
        <v>9.3486399999999996</v>
      </c>
      <c r="H42" s="22">
        <f t="shared" si="4"/>
        <v>8.8671699999999998</v>
      </c>
      <c r="I42" s="22">
        <f t="shared" si="4"/>
        <v>8.3184900000000006</v>
      </c>
      <c r="J42" s="22">
        <f t="shared" si="4"/>
        <v>8.1930599999999991</v>
      </c>
      <c r="K42" s="22">
        <f t="shared" si="4"/>
        <v>8.0644799999999996</v>
      </c>
      <c r="L42" s="22">
        <f t="shared" si="4"/>
        <v>7.8262</v>
      </c>
      <c r="M42" s="22">
        <f t="shared" si="4"/>
        <v>7.6638099999999998</v>
      </c>
      <c r="N42" s="22">
        <f t="shared" si="4"/>
        <v>7.4269699999999998</v>
      </c>
    </row>
    <row r="43" spans="1:19" s="28" customFormat="1" ht="10.5" customHeight="1" x14ac:dyDescent="0.2">
      <c r="A43" s="30">
        <f t="shared" si="1"/>
        <v>-1.4999999999999458E-3</v>
      </c>
      <c r="C43" s="26">
        <f t="shared" si="2"/>
        <v>28</v>
      </c>
      <c r="D43" s="19">
        <f t="shared" si="4"/>
        <v>10.45303</v>
      </c>
      <c r="E43" s="19">
        <f t="shared" si="4"/>
        <v>9.2287400000000002</v>
      </c>
      <c r="F43" s="19">
        <f t="shared" si="4"/>
        <v>9.54054</v>
      </c>
      <c r="G43" s="19">
        <f t="shared" si="4"/>
        <v>9.3496900000000007</v>
      </c>
      <c r="H43" s="19">
        <f t="shared" si="4"/>
        <v>8.8681599999999996</v>
      </c>
      <c r="I43" s="19">
        <f t="shared" si="4"/>
        <v>8.3194199999999991</v>
      </c>
      <c r="J43" s="19">
        <f t="shared" si="4"/>
        <v>8.1939799999999998</v>
      </c>
      <c r="K43" s="19">
        <f t="shared" si="4"/>
        <v>8.0653799999999993</v>
      </c>
      <c r="L43" s="19">
        <f t="shared" si="4"/>
        <v>7.8270799999999996</v>
      </c>
      <c r="M43" s="19">
        <f t="shared" si="4"/>
        <v>7.6646700000000001</v>
      </c>
      <c r="N43" s="19">
        <f t="shared" si="4"/>
        <v>7.4278000000000004</v>
      </c>
    </row>
    <row r="44" spans="1:19" s="25" customFormat="1" ht="11.25" customHeight="1" x14ac:dyDescent="0.2">
      <c r="A44" s="31"/>
      <c r="C44" s="26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9" ht="13.5" customHeight="1" x14ac:dyDescent="0.2">
      <c r="A45" s="31"/>
      <c r="B45" s="1" t="s">
        <v>2</v>
      </c>
      <c r="D45" s="9">
        <v>34196</v>
      </c>
      <c r="E45" s="9">
        <v>34257</v>
      </c>
      <c r="F45" s="9">
        <v>34349</v>
      </c>
      <c r="G45" s="9">
        <v>34469</v>
      </c>
      <c r="H45" s="9">
        <v>34561</v>
      </c>
      <c r="I45" s="9">
        <v>34592</v>
      </c>
      <c r="J45" s="9">
        <v>34714</v>
      </c>
      <c r="K45" s="9">
        <v>34865</v>
      </c>
      <c r="L45" s="9">
        <v>35079</v>
      </c>
      <c r="M45" s="9">
        <v>35779</v>
      </c>
      <c r="N45" s="9">
        <v>36965</v>
      </c>
      <c r="O45" s="33"/>
      <c r="P45" s="33"/>
      <c r="Q45" s="33"/>
      <c r="R45" s="33"/>
      <c r="S45" s="33"/>
    </row>
    <row r="46" spans="1:19" ht="21.75" customHeight="1" x14ac:dyDescent="0.2">
      <c r="A46" s="31"/>
      <c r="B46" s="1" t="s">
        <v>3</v>
      </c>
      <c r="D46" s="10" t="s">
        <v>22</v>
      </c>
      <c r="E46" s="10" t="s">
        <v>23</v>
      </c>
      <c r="F46" s="10" t="s">
        <v>24</v>
      </c>
      <c r="G46" s="10" t="s">
        <v>25</v>
      </c>
      <c r="H46" s="10" t="s">
        <v>26</v>
      </c>
      <c r="I46" s="10" t="s">
        <v>27</v>
      </c>
      <c r="J46" s="10" t="s">
        <v>28</v>
      </c>
      <c r="K46" s="10" t="s">
        <v>29</v>
      </c>
      <c r="L46" s="10" t="s">
        <v>30</v>
      </c>
      <c r="M46" s="10" t="s">
        <v>31</v>
      </c>
      <c r="N46" s="10" t="s">
        <v>32</v>
      </c>
      <c r="O46" s="33"/>
      <c r="P46" s="33"/>
      <c r="Q46" s="33"/>
      <c r="R46" s="33"/>
      <c r="S46" s="33"/>
    </row>
    <row r="47" spans="1:19" ht="8.1" customHeight="1" x14ac:dyDescent="0.2">
      <c r="A47" s="31"/>
    </row>
    <row r="48" spans="1:19" ht="11.1" customHeight="1" x14ac:dyDescent="0.2">
      <c r="A48" s="31"/>
      <c r="B48" s="1" t="s">
        <v>15</v>
      </c>
      <c r="C48" s="1">
        <f>[1]Forsendur!C3</f>
        <v>7843</v>
      </c>
      <c r="D48" s="10"/>
      <c r="E48" s="10"/>
      <c r="K48" s="33"/>
      <c r="L48" s="33"/>
      <c r="M48" s="33"/>
      <c r="O48" s="33"/>
      <c r="P48" s="33"/>
      <c r="Q48" s="33"/>
      <c r="R48" s="33"/>
      <c r="S48" s="33"/>
    </row>
    <row r="49" spans="1:19" ht="11.1" customHeight="1" x14ac:dyDescent="0.2">
      <c r="A49" s="31"/>
      <c r="C49" s="34">
        <f>[1]Forsendur!C4</f>
        <v>397.2</v>
      </c>
      <c r="D49" s="10"/>
      <c r="E49" s="10"/>
      <c r="K49" s="33"/>
      <c r="L49" s="33"/>
      <c r="M49" s="33"/>
      <c r="O49" s="33"/>
      <c r="P49" s="33"/>
      <c r="Q49" s="33"/>
      <c r="R49" s="33"/>
      <c r="S49" s="33"/>
    </row>
    <row r="50" spans="1:19" ht="11.1" customHeight="1" x14ac:dyDescent="0.2">
      <c r="A50" s="31"/>
      <c r="B50" s="1" t="s">
        <v>16</v>
      </c>
      <c r="D50" s="10">
        <v>3307</v>
      </c>
      <c r="E50" s="10">
        <v>3339</v>
      </c>
      <c r="F50" s="10">
        <v>3343</v>
      </c>
      <c r="G50" s="10">
        <v>3347</v>
      </c>
      <c r="H50" s="10">
        <v>3370</v>
      </c>
      <c r="I50" s="10">
        <v>3373</v>
      </c>
      <c r="J50" s="10">
        <v>3385</v>
      </c>
      <c r="K50" s="11">
        <v>172.1</v>
      </c>
      <c r="L50" s="11">
        <v>174.2</v>
      </c>
      <c r="M50" s="11">
        <v>181.7</v>
      </c>
      <c r="N50" s="11">
        <v>202.8</v>
      </c>
      <c r="O50" s="33"/>
      <c r="P50" s="33"/>
      <c r="Q50" s="33"/>
      <c r="R50" s="33"/>
      <c r="S50" s="33"/>
    </row>
    <row r="51" spans="1:19" ht="11.1" customHeight="1" x14ac:dyDescent="0.2">
      <c r="A51" s="31"/>
      <c r="B51" s="1" t="s">
        <v>18</v>
      </c>
      <c r="D51" s="10">
        <v>6</v>
      </c>
      <c r="E51" s="10">
        <v>5</v>
      </c>
      <c r="F51" s="10">
        <v>4.75</v>
      </c>
      <c r="G51" s="10">
        <v>4.75</v>
      </c>
      <c r="H51" s="10">
        <v>4.75</v>
      </c>
      <c r="I51" s="10">
        <v>4.75</v>
      </c>
      <c r="J51" s="10">
        <v>4.75</v>
      </c>
      <c r="K51" s="10">
        <v>4.75</v>
      </c>
      <c r="L51" s="10">
        <v>4.75</v>
      </c>
      <c r="M51" s="10">
        <v>4.75</v>
      </c>
      <c r="N51" s="10">
        <v>4.75</v>
      </c>
      <c r="O51" s="33"/>
      <c r="P51" s="33"/>
      <c r="Q51" s="33"/>
      <c r="R51" s="33"/>
      <c r="S51" s="33"/>
    </row>
    <row r="52" spans="1:19" ht="11.1" customHeight="1" x14ac:dyDescent="0.2">
      <c r="A52" s="31"/>
      <c r="B52" s="1" t="s">
        <v>20</v>
      </c>
      <c r="C52" s="13">
        <f>[1]Forsendur!C7</f>
        <v>-1.4999999999999458E-3</v>
      </c>
    </row>
    <row r="53" spans="1:19" ht="11.1" customHeight="1" x14ac:dyDescent="0.2">
      <c r="A53" s="31"/>
      <c r="B53" s="1" t="str">
        <f>B14</f>
        <v>Lækkun vísitölu</v>
      </c>
      <c r="C53" s="13">
        <f>Verdb_raun</f>
        <v>-1.5E-3</v>
      </c>
      <c r="H53" s="32"/>
      <c r="K53" s="32"/>
      <c r="M53" s="32"/>
      <c r="N53" s="32"/>
    </row>
    <row r="54" spans="1:19" ht="3.95" customHeight="1" x14ac:dyDescent="0.2">
      <c r="A54" s="31"/>
    </row>
    <row r="55" spans="1:19" ht="10.5" customHeight="1" x14ac:dyDescent="0.2">
      <c r="A55" s="17">
        <f t="shared" ref="A55:A82" si="5">IF(Dags_visit_naest&gt;C55,verdbspa,Verdb_raun)</f>
        <v>-1.4999999999999458E-3</v>
      </c>
      <c r="B55" s="18" t="str">
        <f>B16</f>
        <v>Dagsetning...</v>
      </c>
      <c r="C55" s="20">
        <v>1</v>
      </c>
      <c r="D55" s="19">
        <f t="shared" ref="D55:J64" si="6">ROUND(100000*LVT/D$50*((1+D$51/100)^((DAYS360(D$45,$L$2)+$C55-1)/360)*((1+$A55)^(($C55-15)/30)))/100000,5)</f>
        <v>7.1992700000000003</v>
      </c>
      <c r="E55" s="19">
        <f t="shared" si="6"/>
        <v>5.90442</v>
      </c>
      <c r="F55" s="19">
        <f t="shared" si="6"/>
        <v>5.5728200000000001</v>
      </c>
      <c r="G55" s="19">
        <f t="shared" si="6"/>
        <v>5.4807199999999998</v>
      </c>
      <c r="H55" s="19">
        <f t="shared" si="6"/>
        <v>5.3805300000000003</v>
      </c>
      <c r="I55" s="19">
        <f t="shared" si="6"/>
        <v>5.3549899999999999</v>
      </c>
      <c r="J55" s="19">
        <f>ROUND(100000*LVT/J$50*((1+J$51/100)^((DAYS360(J$45,$L$2)+$C55-1)/360)*((1+$A55)^(($C55-15)/30)))/100000,5)</f>
        <v>5.2541000000000002</v>
      </c>
      <c r="K55" s="19">
        <f t="shared" ref="K55:N82" si="7">ROUND(100000*NVT/K$50*((1+K$51/100)^((DAYS360(K$45,$L$2)+$C55-1)/360)*((1+$A55)^(($C55-15)/30)))/100000,5)</f>
        <v>5.1334099999999996</v>
      </c>
      <c r="L55" s="19">
        <f t="shared" si="7"/>
        <v>4.9360799999999996</v>
      </c>
      <c r="M55" s="19">
        <f t="shared" si="7"/>
        <v>4.3295899999999996</v>
      </c>
      <c r="N55" s="19">
        <f t="shared" si="7"/>
        <v>3.3360500000000002</v>
      </c>
    </row>
    <row r="56" spans="1:19" ht="10.5" customHeight="1" x14ac:dyDescent="0.2">
      <c r="A56" s="17">
        <f t="shared" si="5"/>
        <v>-1.4999999999999458E-3</v>
      </c>
      <c r="B56" s="32"/>
      <c r="C56" s="20">
        <f t="shared" ref="C56:C82" si="8">C55+1</f>
        <v>2</v>
      </c>
      <c r="D56" s="19">
        <f t="shared" si="6"/>
        <v>7.2000700000000002</v>
      </c>
      <c r="E56" s="19">
        <f t="shared" si="6"/>
        <v>5.9049199999999997</v>
      </c>
      <c r="F56" s="19">
        <f t="shared" si="6"/>
        <v>5.5732600000000003</v>
      </c>
      <c r="G56" s="19">
        <f t="shared" si="6"/>
        <v>5.4811500000000004</v>
      </c>
      <c r="H56" s="19">
        <f t="shared" si="6"/>
        <v>5.3809500000000003</v>
      </c>
      <c r="I56" s="19">
        <f t="shared" si="6"/>
        <v>5.3554199999999996</v>
      </c>
      <c r="J56" s="19">
        <f t="shared" si="6"/>
        <v>5.2545200000000003</v>
      </c>
      <c r="K56" s="19">
        <f t="shared" si="7"/>
        <v>5.1338100000000004</v>
      </c>
      <c r="L56" s="19">
        <f t="shared" si="7"/>
        <v>4.9364699999999999</v>
      </c>
      <c r="M56" s="19">
        <f t="shared" si="7"/>
        <v>4.3299300000000001</v>
      </c>
      <c r="N56" s="19">
        <f t="shared" si="7"/>
        <v>3.3363200000000002</v>
      </c>
    </row>
    <row r="57" spans="1:19" ht="10.5" customHeight="1" x14ac:dyDescent="0.2">
      <c r="A57" s="17">
        <f t="shared" si="5"/>
        <v>-1.4999999999999458E-3</v>
      </c>
      <c r="B57" s="32"/>
      <c r="C57" s="21">
        <f t="shared" si="8"/>
        <v>3</v>
      </c>
      <c r="D57" s="22">
        <f t="shared" si="6"/>
        <v>7.2008799999999997</v>
      </c>
      <c r="E57" s="22">
        <f t="shared" si="6"/>
        <v>5.90543</v>
      </c>
      <c r="F57" s="22">
        <f t="shared" si="6"/>
        <v>5.5736999999999997</v>
      </c>
      <c r="G57" s="22">
        <f t="shared" si="6"/>
        <v>5.4815800000000001</v>
      </c>
      <c r="H57" s="22">
        <f t="shared" si="6"/>
        <v>5.3813800000000001</v>
      </c>
      <c r="I57" s="22">
        <f t="shared" si="6"/>
        <v>5.3558399999999997</v>
      </c>
      <c r="J57" s="22">
        <f t="shared" si="6"/>
        <v>5.2549299999999999</v>
      </c>
      <c r="K57" s="22">
        <f t="shared" si="7"/>
        <v>5.13422</v>
      </c>
      <c r="L57" s="22">
        <f t="shared" si="7"/>
        <v>4.9368600000000002</v>
      </c>
      <c r="M57" s="22">
        <f t="shared" si="7"/>
        <v>4.3302699999999996</v>
      </c>
      <c r="N57" s="22">
        <f t="shared" si="7"/>
        <v>3.3365800000000001</v>
      </c>
    </row>
    <row r="58" spans="1:19" ht="10.5" customHeight="1" x14ac:dyDescent="0.2">
      <c r="A58" s="17">
        <f t="shared" si="5"/>
        <v>-1.4999999999999458E-3</v>
      </c>
      <c r="B58" s="32"/>
      <c r="C58" s="20">
        <f t="shared" si="8"/>
        <v>4</v>
      </c>
      <c r="D58" s="19">
        <f t="shared" si="6"/>
        <v>7.2016799999999996</v>
      </c>
      <c r="E58" s="19">
        <f t="shared" si="6"/>
        <v>5.9059299999999997</v>
      </c>
      <c r="F58" s="19">
        <f t="shared" si="6"/>
        <v>5.5741399999999999</v>
      </c>
      <c r="G58" s="19">
        <f t="shared" si="6"/>
        <v>5.4820200000000003</v>
      </c>
      <c r="H58" s="19">
        <f t="shared" si="6"/>
        <v>5.3818000000000001</v>
      </c>
      <c r="I58" s="19">
        <f t="shared" si="6"/>
        <v>5.3562599999999998</v>
      </c>
      <c r="J58" s="19">
        <f t="shared" si="6"/>
        <v>5.25535</v>
      </c>
      <c r="K58" s="19">
        <f t="shared" si="7"/>
        <v>5.13462</v>
      </c>
      <c r="L58" s="19">
        <f t="shared" si="7"/>
        <v>4.9372499999999997</v>
      </c>
      <c r="M58" s="19">
        <f t="shared" si="7"/>
        <v>4.3306100000000001</v>
      </c>
      <c r="N58" s="19">
        <f t="shared" si="7"/>
        <v>3.33684</v>
      </c>
    </row>
    <row r="59" spans="1:19" ht="10.5" customHeight="1" x14ac:dyDescent="0.2">
      <c r="A59" s="17">
        <f t="shared" si="5"/>
        <v>-1.4999999999999458E-3</v>
      </c>
      <c r="B59" s="32"/>
      <c r="C59" s="20">
        <f t="shared" si="8"/>
        <v>5</v>
      </c>
      <c r="D59" s="19">
        <f t="shared" si="6"/>
        <v>7.2024900000000001</v>
      </c>
      <c r="E59" s="19">
        <f t="shared" si="6"/>
        <v>5.9064300000000003</v>
      </c>
      <c r="F59" s="19">
        <f t="shared" si="6"/>
        <v>5.5745800000000001</v>
      </c>
      <c r="G59" s="19">
        <f t="shared" si="6"/>
        <v>5.48245</v>
      </c>
      <c r="H59" s="19">
        <f t="shared" si="6"/>
        <v>5.3822299999999998</v>
      </c>
      <c r="I59" s="19">
        <f t="shared" si="6"/>
        <v>5.3566799999999999</v>
      </c>
      <c r="J59" s="19">
        <f t="shared" si="6"/>
        <v>5.2557600000000004</v>
      </c>
      <c r="K59" s="19">
        <f t="shared" si="7"/>
        <v>5.1350300000000004</v>
      </c>
      <c r="L59" s="19">
        <f t="shared" si="7"/>
        <v>4.93764</v>
      </c>
      <c r="M59" s="19">
        <f t="shared" si="7"/>
        <v>4.3309600000000001</v>
      </c>
      <c r="N59" s="19">
        <f t="shared" si="7"/>
        <v>3.33711</v>
      </c>
    </row>
    <row r="60" spans="1:19" ht="10.5" customHeight="1" x14ac:dyDescent="0.2">
      <c r="A60" s="17">
        <f t="shared" si="5"/>
        <v>-1.4999999999999458E-3</v>
      </c>
      <c r="B60" s="32"/>
      <c r="C60" s="21">
        <f t="shared" si="8"/>
        <v>6</v>
      </c>
      <c r="D60" s="22">
        <f t="shared" si="6"/>
        <v>7.2032999999999996</v>
      </c>
      <c r="E60" s="22">
        <f t="shared" si="6"/>
        <v>5.9069399999999996</v>
      </c>
      <c r="F60" s="22">
        <f t="shared" si="6"/>
        <v>5.5750200000000003</v>
      </c>
      <c r="G60" s="22">
        <f t="shared" si="6"/>
        <v>5.4828799999999998</v>
      </c>
      <c r="H60" s="22">
        <f t="shared" si="6"/>
        <v>5.3826499999999999</v>
      </c>
      <c r="I60" s="22">
        <f t="shared" si="6"/>
        <v>5.3571099999999996</v>
      </c>
      <c r="J60" s="22">
        <f t="shared" si="6"/>
        <v>5.2561799999999996</v>
      </c>
      <c r="K60" s="22">
        <f t="shared" si="7"/>
        <v>5.1354300000000004</v>
      </c>
      <c r="L60" s="22">
        <f t="shared" si="7"/>
        <v>4.9380300000000004</v>
      </c>
      <c r="M60" s="22">
        <f t="shared" si="7"/>
        <v>4.3312999999999997</v>
      </c>
      <c r="N60" s="22">
        <f t="shared" si="7"/>
        <v>3.3373699999999999</v>
      </c>
    </row>
    <row r="61" spans="1:19" ht="10.5" customHeight="1" x14ac:dyDescent="0.2">
      <c r="A61" s="17">
        <f t="shared" si="5"/>
        <v>-1.4999999999999458E-3</v>
      </c>
      <c r="B61" s="32"/>
      <c r="C61" s="20">
        <f t="shared" si="8"/>
        <v>7</v>
      </c>
      <c r="D61" s="19">
        <f t="shared" si="6"/>
        <v>7.2041000000000004</v>
      </c>
      <c r="E61" s="19">
        <f t="shared" si="6"/>
        <v>5.9074400000000002</v>
      </c>
      <c r="F61" s="19">
        <f t="shared" si="6"/>
        <v>5.5754599999999996</v>
      </c>
      <c r="G61" s="19">
        <f t="shared" si="6"/>
        <v>5.4833100000000004</v>
      </c>
      <c r="H61" s="19">
        <f t="shared" si="6"/>
        <v>5.38307</v>
      </c>
      <c r="I61" s="19">
        <f t="shared" si="6"/>
        <v>5.3575299999999997</v>
      </c>
      <c r="J61" s="19">
        <f t="shared" si="6"/>
        <v>5.2565900000000001</v>
      </c>
      <c r="K61" s="19">
        <f t="shared" si="7"/>
        <v>5.13584</v>
      </c>
      <c r="L61" s="19">
        <f t="shared" si="7"/>
        <v>4.9384199999999998</v>
      </c>
      <c r="M61" s="19">
        <f t="shared" si="7"/>
        <v>4.3316400000000002</v>
      </c>
      <c r="N61" s="19">
        <f t="shared" si="7"/>
        <v>3.3376299999999999</v>
      </c>
    </row>
    <row r="62" spans="1:19" ht="10.5" customHeight="1" x14ac:dyDescent="0.2">
      <c r="A62" s="17">
        <f t="shared" si="5"/>
        <v>-1.4999999999999458E-3</v>
      </c>
      <c r="B62" s="32"/>
      <c r="C62" s="20">
        <f t="shared" si="8"/>
        <v>8</v>
      </c>
      <c r="D62" s="19">
        <f t="shared" si="6"/>
        <v>7.2049099999999999</v>
      </c>
      <c r="E62" s="19">
        <f t="shared" si="6"/>
        <v>5.9079499999999996</v>
      </c>
      <c r="F62" s="19">
        <f t="shared" si="6"/>
        <v>5.5758999999999999</v>
      </c>
      <c r="G62" s="19">
        <f t="shared" si="6"/>
        <v>5.4837499999999997</v>
      </c>
      <c r="H62" s="19">
        <f t="shared" si="6"/>
        <v>5.3834999999999997</v>
      </c>
      <c r="I62" s="19">
        <f t="shared" si="6"/>
        <v>5.3579499999999998</v>
      </c>
      <c r="J62" s="19">
        <f t="shared" si="6"/>
        <v>5.2569999999999997</v>
      </c>
      <c r="K62" s="19">
        <f t="shared" si="7"/>
        <v>5.1362399999999999</v>
      </c>
      <c r="L62" s="19">
        <f t="shared" si="7"/>
        <v>4.9387999999999996</v>
      </c>
      <c r="M62" s="19">
        <f t="shared" si="7"/>
        <v>4.3319799999999997</v>
      </c>
      <c r="N62" s="19">
        <f t="shared" si="7"/>
        <v>3.3378999999999999</v>
      </c>
    </row>
    <row r="63" spans="1:19" s="25" customFormat="1" ht="10.5" customHeight="1" x14ac:dyDescent="0.2">
      <c r="A63" s="17">
        <f t="shared" si="5"/>
        <v>-1.4999999999999458E-3</v>
      </c>
      <c r="B63" s="35"/>
      <c r="C63" s="21">
        <f t="shared" si="8"/>
        <v>9</v>
      </c>
      <c r="D63" s="22">
        <f t="shared" si="6"/>
        <v>7.2057099999999998</v>
      </c>
      <c r="E63" s="22">
        <f t="shared" si="6"/>
        <v>5.9084599999999998</v>
      </c>
      <c r="F63" s="22">
        <f t="shared" si="6"/>
        <v>5.5763400000000001</v>
      </c>
      <c r="G63" s="22">
        <f t="shared" si="6"/>
        <v>5.4841800000000003</v>
      </c>
      <c r="H63" s="22">
        <f t="shared" si="6"/>
        <v>5.3839199999999998</v>
      </c>
      <c r="I63" s="22">
        <f t="shared" si="6"/>
        <v>5.3583699999999999</v>
      </c>
      <c r="J63" s="22">
        <f t="shared" si="6"/>
        <v>5.2574199999999998</v>
      </c>
      <c r="K63" s="22">
        <f t="shared" si="7"/>
        <v>5.1366500000000004</v>
      </c>
      <c r="L63" s="22">
        <f t="shared" si="7"/>
        <v>4.93919</v>
      </c>
      <c r="M63" s="22">
        <f t="shared" si="7"/>
        <v>4.3323200000000002</v>
      </c>
      <c r="N63" s="22">
        <f t="shared" si="7"/>
        <v>3.3381599999999998</v>
      </c>
    </row>
    <row r="64" spans="1:19" s="25" customFormat="1" ht="10.5" customHeight="1" x14ac:dyDescent="0.2">
      <c r="A64" s="17">
        <f t="shared" si="5"/>
        <v>-1.4999999999999458E-3</v>
      </c>
      <c r="B64" s="35"/>
      <c r="C64" s="24">
        <f t="shared" si="8"/>
        <v>10</v>
      </c>
      <c r="D64" s="19">
        <f t="shared" si="6"/>
        <v>7.2065200000000003</v>
      </c>
      <c r="E64" s="19">
        <f t="shared" si="6"/>
        <v>5.9089600000000004</v>
      </c>
      <c r="F64" s="19">
        <f t="shared" si="6"/>
        <v>5.5767800000000003</v>
      </c>
      <c r="G64" s="19">
        <f t="shared" si="6"/>
        <v>5.48461</v>
      </c>
      <c r="H64" s="19">
        <f t="shared" si="6"/>
        <v>5.3843500000000004</v>
      </c>
      <c r="I64" s="19">
        <f t="shared" si="6"/>
        <v>5.3587999999999996</v>
      </c>
      <c r="J64" s="19">
        <f t="shared" si="6"/>
        <v>5.2578300000000002</v>
      </c>
      <c r="K64" s="19">
        <f t="shared" si="7"/>
        <v>5.1370500000000003</v>
      </c>
      <c r="L64" s="19">
        <f t="shared" si="7"/>
        <v>4.9395800000000003</v>
      </c>
      <c r="M64" s="19">
        <f t="shared" si="7"/>
        <v>4.3326599999999997</v>
      </c>
      <c r="N64" s="19">
        <f t="shared" si="7"/>
        <v>3.3384200000000002</v>
      </c>
    </row>
    <row r="65" spans="1:14" s="28" customFormat="1" ht="10.5" customHeight="1" x14ac:dyDescent="0.2">
      <c r="A65" s="29">
        <f t="shared" si="5"/>
        <v>-1.4999999999999458E-3</v>
      </c>
      <c r="B65" s="36"/>
      <c r="C65" s="24">
        <f t="shared" si="8"/>
        <v>11</v>
      </c>
      <c r="D65" s="19">
        <f t="shared" ref="D65:J74" si="9">ROUND(100000*LVT/D$50*((1+D$51/100)^((DAYS360(D$45,$L$2)+$C65-1)/360)*((1+$A65)^(($C65-15)/30)))/100000,5)</f>
        <v>7.2073200000000002</v>
      </c>
      <c r="E65" s="19">
        <f t="shared" si="9"/>
        <v>5.9094699999999998</v>
      </c>
      <c r="F65" s="19">
        <f t="shared" si="9"/>
        <v>5.5772199999999996</v>
      </c>
      <c r="G65" s="19">
        <f t="shared" si="9"/>
        <v>5.4850399999999997</v>
      </c>
      <c r="H65" s="19">
        <f t="shared" si="9"/>
        <v>5.3847699999999996</v>
      </c>
      <c r="I65" s="19">
        <f t="shared" si="9"/>
        <v>5.3592199999999997</v>
      </c>
      <c r="J65" s="19">
        <f t="shared" si="9"/>
        <v>5.2582500000000003</v>
      </c>
      <c r="K65" s="19">
        <f t="shared" si="7"/>
        <v>5.1374599999999999</v>
      </c>
      <c r="L65" s="19">
        <f t="shared" si="7"/>
        <v>4.9399699999999998</v>
      </c>
      <c r="M65" s="19">
        <f t="shared" si="7"/>
        <v>4.3330099999999998</v>
      </c>
      <c r="N65" s="19">
        <f t="shared" si="7"/>
        <v>3.3386900000000002</v>
      </c>
    </row>
    <row r="66" spans="1:14" s="28" customFormat="1" ht="10.5" customHeight="1" x14ac:dyDescent="0.2">
      <c r="A66" s="29">
        <f t="shared" si="5"/>
        <v>-1.4999999999999458E-3</v>
      </c>
      <c r="B66" s="36"/>
      <c r="C66" s="21">
        <f t="shared" si="8"/>
        <v>12</v>
      </c>
      <c r="D66" s="22">
        <f t="shared" si="9"/>
        <v>7.2081299999999997</v>
      </c>
      <c r="E66" s="22">
        <f t="shared" si="9"/>
        <v>5.9099700000000004</v>
      </c>
      <c r="F66" s="22">
        <f t="shared" si="9"/>
        <v>5.5776599999999998</v>
      </c>
      <c r="G66" s="22">
        <f t="shared" si="9"/>
        <v>5.4854799999999999</v>
      </c>
      <c r="H66" s="22">
        <f t="shared" si="9"/>
        <v>5.3852000000000002</v>
      </c>
      <c r="I66" s="22">
        <f t="shared" si="9"/>
        <v>5.3596399999999997</v>
      </c>
      <c r="J66" s="22">
        <f t="shared" si="9"/>
        <v>5.2586599999999999</v>
      </c>
      <c r="K66" s="22">
        <f t="shared" si="7"/>
        <v>5.1378599999999999</v>
      </c>
      <c r="L66" s="22">
        <f t="shared" si="7"/>
        <v>4.9403600000000001</v>
      </c>
      <c r="M66" s="22">
        <f t="shared" si="7"/>
        <v>4.3333500000000003</v>
      </c>
      <c r="N66" s="22">
        <f t="shared" si="7"/>
        <v>3.3389500000000001</v>
      </c>
    </row>
    <row r="67" spans="1:14" s="28" customFormat="1" ht="10.5" customHeight="1" x14ac:dyDescent="0.2">
      <c r="A67" s="29">
        <f t="shared" si="5"/>
        <v>-1.4999999999999458E-3</v>
      </c>
      <c r="B67" s="36"/>
      <c r="C67" s="24">
        <f t="shared" si="8"/>
        <v>13</v>
      </c>
      <c r="D67" s="19">
        <f t="shared" si="9"/>
        <v>7.2089400000000001</v>
      </c>
      <c r="E67" s="19">
        <f t="shared" si="9"/>
        <v>5.9104799999999997</v>
      </c>
      <c r="F67" s="19">
        <f t="shared" si="9"/>
        <v>5.5781000000000001</v>
      </c>
      <c r="G67" s="19">
        <f t="shared" si="9"/>
        <v>5.4859099999999996</v>
      </c>
      <c r="H67" s="19">
        <f t="shared" si="9"/>
        <v>5.3856200000000003</v>
      </c>
      <c r="I67" s="19">
        <f t="shared" si="9"/>
        <v>5.3600599999999998</v>
      </c>
      <c r="J67" s="19">
        <f t="shared" si="9"/>
        <v>5.25908</v>
      </c>
      <c r="K67" s="19">
        <f t="shared" si="7"/>
        <v>5.1382700000000003</v>
      </c>
      <c r="L67" s="19">
        <f t="shared" si="7"/>
        <v>4.9407500000000004</v>
      </c>
      <c r="M67" s="19">
        <f t="shared" si="7"/>
        <v>4.3336899999999998</v>
      </c>
      <c r="N67" s="19">
        <f t="shared" si="7"/>
        <v>3.33921</v>
      </c>
    </row>
    <row r="68" spans="1:14" s="28" customFormat="1" ht="10.5" customHeight="1" x14ac:dyDescent="0.2">
      <c r="A68" s="30">
        <f t="shared" si="5"/>
        <v>-1.4999999999999458E-3</v>
      </c>
      <c r="B68" s="36"/>
      <c r="C68" s="24">
        <f t="shared" si="8"/>
        <v>14</v>
      </c>
      <c r="D68" s="19">
        <f t="shared" si="9"/>
        <v>7.20974</v>
      </c>
      <c r="E68" s="19">
        <f t="shared" si="9"/>
        <v>5.9109800000000003</v>
      </c>
      <c r="F68" s="19">
        <f t="shared" si="9"/>
        <v>5.5785400000000003</v>
      </c>
      <c r="G68" s="19">
        <f t="shared" si="9"/>
        <v>5.4863400000000002</v>
      </c>
      <c r="H68" s="19">
        <f t="shared" si="9"/>
        <v>5.38605</v>
      </c>
      <c r="I68" s="19">
        <f t="shared" si="9"/>
        <v>5.3604900000000004</v>
      </c>
      <c r="J68" s="19">
        <f t="shared" si="9"/>
        <v>5.2594900000000004</v>
      </c>
      <c r="K68" s="19">
        <f t="shared" si="7"/>
        <v>5.1386799999999999</v>
      </c>
      <c r="L68" s="19">
        <f t="shared" si="7"/>
        <v>4.9411399999999999</v>
      </c>
      <c r="M68" s="19">
        <f t="shared" si="7"/>
        <v>4.3340300000000003</v>
      </c>
      <c r="N68" s="19">
        <f t="shared" si="7"/>
        <v>3.33948</v>
      </c>
    </row>
    <row r="69" spans="1:14" s="28" customFormat="1" ht="10.5" customHeight="1" x14ac:dyDescent="0.2">
      <c r="A69" s="30">
        <f t="shared" si="5"/>
        <v>-1.4999999999999458E-3</v>
      </c>
      <c r="B69" s="36"/>
      <c r="C69" s="21">
        <f t="shared" si="8"/>
        <v>15</v>
      </c>
      <c r="D69" s="22">
        <f t="shared" si="9"/>
        <v>7.2105499999999996</v>
      </c>
      <c r="E69" s="22">
        <f t="shared" si="9"/>
        <v>5.9114899999999997</v>
      </c>
      <c r="F69" s="22">
        <f t="shared" si="9"/>
        <v>5.5789799999999996</v>
      </c>
      <c r="G69" s="22">
        <f t="shared" si="9"/>
        <v>5.4867699999999999</v>
      </c>
      <c r="H69" s="22">
        <f t="shared" si="9"/>
        <v>5.3864700000000001</v>
      </c>
      <c r="I69" s="22">
        <f t="shared" si="9"/>
        <v>5.3609099999999996</v>
      </c>
      <c r="J69" s="22">
        <f t="shared" si="9"/>
        <v>5.2599099999999996</v>
      </c>
      <c r="K69" s="22">
        <f t="shared" si="7"/>
        <v>5.1390799999999999</v>
      </c>
      <c r="L69" s="22">
        <f t="shared" si="7"/>
        <v>4.9415300000000002</v>
      </c>
      <c r="M69" s="22">
        <f t="shared" si="7"/>
        <v>4.3343699999999998</v>
      </c>
      <c r="N69" s="22">
        <f t="shared" si="7"/>
        <v>3.3397399999999999</v>
      </c>
    </row>
    <row r="70" spans="1:14" s="28" customFormat="1" ht="10.5" customHeight="1" x14ac:dyDescent="0.2">
      <c r="A70" s="30">
        <f t="shared" si="5"/>
        <v>-1.4999999999999458E-3</v>
      </c>
      <c r="B70" s="36"/>
      <c r="C70" s="24">
        <f>C69+1</f>
        <v>16</v>
      </c>
      <c r="D70" s="19">
        <f t="shared" si="9"/>
        <v>7.2113500000000004</v>
      </c>
      <c r="E70" s="19">
        <f t="shared" si="9"/>
        <v>5.9119900000000003</v>
      </c>
      <c r="F70" s="19">
        <f t="shared" si="9"/>
        <v>5.5794199999999998</v>
      </c>
      <c r="G70" s="19">
        <f t="shared" si="9"/>
        <v>5.4872100000000001</v>
      </c>
      <c r="H70" s="19">
        <f t="shared" si="9"/>
        <v>5.3868999999999998</v>
      </c>
      <c r="I70" s="19">
        <f t="shared" si="9"/>
        <v>5.3613299999999997</v>
      </c>
      <c r="J70" s="19">
        <f t="shared" si="9"/>
        <v>5.2603200000000001</v>
      </c>
      <c r="K70" s="19">
        <f t="shared" si="7"/>
        <v>5.1394900000000003</v>
      </c>
      <c r="L70" s="19">
        <f t="shared" si="7"/>
        <v>4.9419199999999996</v>
      </c>
      <c r="M70" s="19">
        <f t="shared" si="7"/>
        <v>4.3347100000000003</v>
      </c>
      <c r="N70" s="19">
        <f t="shared" si="7"/>
        <v>3.34</v>
      </c>
    </row>
    <row r="71" spans="1:14" s="28" customFormat="1" ht="10.5" customHeight="1" x14ac:dyDescent="0.2">
      <c r="A71" s="30">
        <f t="shared" si="5"/>
        <v>-1.4999999999999458E-3</v>
      </c>
      <c r="B71" s="36"/>
      <c r="C71" s="24">
        <f t="shared" si="8"/>
        <v>17</v>
      </c>
      <c r="D71" s="19">
        <f t="shared" si="9"/>
        <v>7.2121599999999999</v>
      </c>
      <c r="E71" s="19">
        <f t="shared" si="9"/>
        <v>5.9124999999999996</v>
      </c>
      <c r="F71" s="19">
        <f t="shared" si="9"/>
        <v>5.57986</v>
      </c>
      <c r="G71" s="19">
        <f t="shared" si="9"/>
        <v>5.4876399999999999</v>
      </c>
      <c r="H71" s="19">
        <f t="shared" si="9"/>
        <v>5.3873199999999999</v>
      </c>
      <c r="I71" s="19">
        <f t="shared" si="9"/>
        <v>5.3617499999999998</v>
      </c>
      <c r="J71" s="19">
        <f t="shared" si="9"/>
        <v>5.2607400000000002</v>
      </c>
      <c r="K71" s="19">
        <f t="shared" si="7"/>
        <v>5.1398900000000003</v>
      </c>
      <c r="L71" s="19">
        <f t="shared" si="7"/>
        <v>4.94231</v>
      </c>
      <c r="M71" s="19">
        <f t="shared" si="7"/>
        <v>4.3350600000000004</v>
      </c>
      <c r="N71" s="19">
        <f t="shared" si="7"/>
        <v>3.3402699999999999</v>
      </c>
    </row>
    <row r="72" spans="1:14" s="28" customFormat="1" ht="10.5" customHeight="1" x14ac:dyDescent="0.2">
      <c r="A72" s="30">
        <f t="shared" si="5"/>
        <v>-1.4999999999999458E-3</v>
      </c>
      <c r="B72" s="36"/>
      <c r="C72" s="21">
        <f t="shared" si="8"/>
        <v>18</v>
      </c>
      <c r="D72" s="22">
        <f t="shared" si="9"/>
        <v>7.2129700000000003</v>
      </c>
      <c r="E72" s="22">
        <f t="shared" si="9"/>
        <v>5.9130000000000003</v>
      </c>
      <c r="F72" s="22">
        <f t="shared" si="9"/>
        <v>5.5803000000000003</v>
      </c>
      <c r="G72" s="22">
        <f t="shared" si="9"/>
        <v>5.4880699999999996</v>
      </c>
      <c r="H72" s="22">
        <f t="shared" si="9"/>
        <v>5.3877499999999996</v>
      </c>
      <c r="I72" s="22">
        <f t="shared" si="9"/>
        <v>5.3621800000000004</v>
      </c>
      <c r="J72" s="22">
        <f t="shared" si="9"/>
        <v>5.2611499999999998</v>
      </c>
      <c r="K72" s="22">
        <f t="shared" si="7"/>
        <v>5.1402999999999999</v>
      </c>
      <c r="L72" s="22">
        <f t="shared" si="7"/>
        <v>4.9427000000000003</v>
      </c>
      <c r="M72" s="22">
        <f t="shared" si="7"/>
        <v>4.3353999999999999</v>
      </c>
      <c r="N72" s="22">
        <f t="shared" si="7"/>
        <v>3.3405300000000002</v>
      </c>
    </row>
    <row r="73" spans="1:14" s="28" customFormat="1" ht="10.5" customHeight="1" x14ac:dyDescent="0.2">
      <c r="A73" s="30">
        <f t="shared" si="5"/>
        <v>-1.4999999999999458E-3</v>
      </c>
      <c r="B73" s="36"/>
      <c r="C73" s="24">
        <f t="shared" si="8"/>
        <v>19</v>
      </c>
      <c r="D73" s="19">
        <f t="shared" si="9"/>
        <v>7.2137700000000002</v>
      </c>
      <c r="E73" s="19">
        <f t="shared" si="9"/>
        <v>5.9135099999999996</v>
      </c>
      <c r="F73" s="19">
        <f t="shared" si="9"/>
        <v>5.5807399999999996</v>
      </c>
      <c r="G73" s="19">
        <f t="shared" si="9"/>
        <v>5.4885099999999998</v>
      </c>
      <c r="H73" s="19">
        <f t="shared" si="9"/>
        <v>5.3881699999999997</v>
      </c>
      <c r="I73" s="19">
        <f t="shared" si="9"/>
        <v>5.3625999999999996</v>
      </c>
      <c r="J73" s="19">
        <f t="shared" si="9"/>
        <v>5.2615699999999999</v>
      </c>
      <c r="K73" s="19">
        <f t="shared" si="7"/>
        <v>5.1406999999999998</v>
      </c>
      <c r="L73" s="19">
        <f t="shared" si="7"/>
        <v>4.9430899999999998</v>
      </c>
      <c r="M73" s="19">
        <f t="shared" si="7"/>
        <v>4.3357400000000004</v>
      </c>
      <c r="N73" s="19">
        <f t="shared" si="7"/>
        <v>3.3407900000000001</v>
      </c>
    </row>
    <row r="74" spans="1:14" s="28" customFormat="1" ht="10.5" customHeight="1" x14ac:dyDescent="0.2">
      <c r="A74" s="30">
        <f t="shared" si="5"/>
        <v>-1.4999999999999458E-3</v>
      </c>
      <c r="B74" s="36"/>
      <c r="C74" s="24">
        <f t="shared" si="8"/>
        <v>20</v>
      </c>
      <c r="D74" s="19">
        <f t="shared" si="9"/>
        <v>7.2145799999999998</v>
      </c>
      <c r="E74" s="19">
        <f t="shared" si="9"/>
        <v>5.9140100000000002</v>
      </c>
      <c r="F74" s="19">
        <f t="shared" si="9"/>
        <v>5.5811799999999998</v>
      </c>
      <c r="G74" s="19">
        <f t="shared" si="9"/>
        <v>5.4889400000000004</v>
      </c>
      <c r="H74" s="19">
        <f t="shared" si="9"/>
        <v>5.3886000000000003</v>
      </c>
      <c r="I74" s="19">
        <f t="shared" si="9"/>
        <v>5.3630199999999997</v>
      </c>
      <c r="J74" s="19">
        <f t="shared" si="9"/>
        <v>5.2619800000000003</v>
      </c>
      <c r="K74" s="19">
        <f t="shared" si="7"/>
        <v>5.1411100000000003</v>
      </c>
      <c r="L74" s="19">
        <f t="shared" si="7"/>
        <v>4.9434800000000001</v>
      </c>
      <c r="M74" s="19">
        <f t="shared" si="7"/>
        <v>4.3360799999999999</v>
      </c>
      <c r="N74" s="19">
        <f t="shared" si="7"/>
        <v>3.3410600000000001</v>
      </c>
    </row>
    <row r="75" spans="1:14" s="28" customFormat="1" ht="10.5" customHeight="1" x14ac:dyDescent="0.2">
      <c r="A75" s="30">
        <f t="shared" si="5"/>
        <v>-1.4999999999999458E-3</v>
      </c>
      <c r="B75" s="36"/>
      <c r="C75" s="21">
        <f t="shared" si="8"/>
        <v>21</v>
      </c>
      <c r="D75" s="22">
        <f t="shared" ref="D75:J82" si="10">ROUND(100000*LVT/D$50*((1+D$51/100)^((DAYS360(D$45,$L$2)+$C75-1)/360)*((1+$A75)^(($C75-15)/30)))/100000,5)</f>
        <v>7.2153900000000002</v>
      </c>
      <c r="E75" s="22">
        <f t="shared" si="10"/>
        <v>5.9145200000000004</v>
      </c>
      <c r="F75" s="22">
        <f t="shared" si="10"/>
        <v>5.58162</v>
      </c>
      <c r="G75" s="22">
        <f t="shared" si="10"/>
        <v>5.4893700000000001</v>
      </c>
      <c r="H75" s="22">
        <f t="shared" si="10"/>
        <v>5.3890200000000004</v>
      </c>
      <c r="I75" s="22">
        <f t="shared" si="10"/>
        <v>5.3634500000000003</v>
      </c>
      <c r="J75" s="22">
        <f t="shared" si="10"/>
        <v>5.2624000000000004</v>
      </c>
      <c r="K75" s="22">
        <f t="shared" si="7"/>
        <v>5.1415100000000002</v>
      </c>
      <c r="L75" s="22">
        <f t="shared" si="7"/>
        <v>4.9438700000000004</v>
      </c>
      <c r="M75" s="22">
        <f t="shared" si="7"/>
        <v>4.3364200000000004</v>
      </c>
      <c r="N75" s="22">
        <f t="shared" si="7"/>
        <v>3.3413200000000001</v>
      </c>
    </row>
    <row r="76" spans="1:14" s="28" customFormat="1" ht="10.5" customHeight="1" x14ac:dyDescent="0.2">
      <c r="A76" s="30">
        <f t="shared" si="5"/>
        <v>-1.4999999999999458E-3</v>
      </c>
      <c r="B76" s="36"/>
      <c r="C76" s="24">
        <f t="shared" si="8"/>
        <v>22</v>
      </c>
      <c r="D76" s="19">
        <f t="shared" si="10"/>
        <v>7.2161900000000001</v>
      </c>
      <c r="E76" s="19">
        <f t="shared" si="10"/>
        <v>5.9150299999999998</v>
      </c>
      <c r="F76" s="19">
        <f t="shared" si="10"/>
        <v>5.5820600000000002</v>
      </c>
      <c r="G76" s="19">
        <f t="shared" si="10"/>
        <v>5.4897999999999998</v>
      </c>
      <c r="H76" s="19">
        <f t="shared" si="10"/>
        <v>5.3894500000000001</v>
      </c>
      <c r="I76" s="19">
        <f t="shared" si="10"/>
        <v>5.3638700000000004</v>
      </c>
      <c r="J76" s="19">
        <f t="shared" si="10"/>
        <v>5.26281</v>
      </c>
      <c r="K76" s="19">
        <f t="shared" si="7"/>
        <v>5.1419199999999998</v>
      </c>
      <c r="L76" s="19">
        <f t="shared" si="7"/>
        <v>4.9442599999999999</v>
      </c>
      <c r="M76" s="19">
        <f t="shared" si="7"/>
        <v>4.3367699999999996</v>
      </c>
      <c r="N76" s="19">
        <f t="shared" si="7"/>
        <v>3.34158</v>
      </c>
    </row>
    <row r="77" spans="1:14" s="28" customFormat="1" ht="10.5" customHeight="1" x14ac:dyDescent="0.2">
      <c r="A77" s="30">
        <f t="shared" si="5"/>
        <v>-1.4999999999999458E-3</v>
      </c>
      <c r="B77" s="36"/>
      <c r="C77" s="24">
        <f t="shared" si="8"/>
        <v>23</v>
      </c>
      <c r="D77" s="19">
        <f t="shared" si="10"/>
        <v>7.2169999999999996</v>
      </c>
      <c r="E77" s="19">
        <f t="shared" si="10"/>
        <v>5.9155300000000004</v>
      </c>
      <c r="F77" s="19">
        <f t="shared" si="10"/>
        <v>5.5824999999999996</v>
      </c>
      <c r="G77" s="19">
        <f t="shared" si="10"/>
        <v>5.49024</v>
      </c>
      <c r="H77" s="19">
        <f t="shared" si="10"/>
        <v>5.3898700000000002</v>
      </c>
      <c r="I77" s="19">
        <f t="shared" si="10"/>
        <v>5.3642899999999996</v>
      </c>
      <c r="J77" s="19">
        <f t="shared" si="10"/>
        <v>5.2632300000000001</v>
      </c>
      <c r="K77" s="19">
        <f t="shared" si="7"/>
        <v>5.1423199999999998</v>
      </c>
      <c r="L77" s="19">
        <f t="shared" si="7"/>
        <v>4.9446500000000002</v>
      </c>
      <c r="M77" s="19">
        <f t="shared" si="7"/>
        <v>4.33711</v>
      </c>
      <c r="N77" s="19">
        <f t="shared" si="7"/>
        <v>3.34185</v>
      </c>
    </row>
    <row r="78" spans="1:14" s="28" customFormat="1" ht="10.5" customHeight="1" x14ac:dyDescent="0.2">
      <c r="A78" s="30">
        <f t="shared" si="5"/>
        <v>-1.4999999999999458E-3</v>
      </c>
      <c r="B78" s="36"/>
      <c r="C78" s="21">
        <f t="shared" si="8"/>
        <v>24</v>
      </c>
      <c r="D78" s="22">
        <f t="shared" si="10"/>
        <v>7.2178100000000001</v>
      </c>
      <c r="E78" s="22">
        <f t="shared" si="10"/>
        <v>5.9160399999999997</v>
      </c>
      <c r="F78" s="22">
        <f t="shared" si="10"/>
        <v>5.5829399999999998</v>
      </c>
      <c r="G78" s="22">
        <f t="shared" si="10"/>
        <v>5.4906699999999997</v>
      </c>
      <c r="H78" s="22">
        <f t="shared" si="10"/>
        <v>5.3902999999999999</v>
      </c>
      <c r="I78" s="22">
        <f t="shared" si="10"/>
        <v>5.3647200000000002</v>
      </c>
      <c r="J78" s="22">
        <f t="shared" si="10"/>
        <v>5.2636399999999997</v>
      </c>
      <c r="K78" s="22">
        <f t="shared" si="7"/>
        <v>5.1427300000000002</v>
      </c>
      <c r="L78" s="22">
        <f t="shared" si="7"/>
        <v>4.9450399999999997</v>
      </c>
      <c r="M78" s="22">
        <f t="shared" si="7"/>
        <v>4.3374499999999996</v>
      </c>
      <c r="N78" s="22">
        <f t="shared" si="7"/>
        <v>3.3421099999999999</v>
      </c>
    </row>
    <row r="79" spans="1:14" s="28" customFormat="1" ht="10.5" customHeight="1" x14ac:dyDescent="0.2">
      <c r="A79" s="30">
        <f t="shared" si="5"/>
        <v>-1.4999999999999458E-3</v>
      </c>
      <c r="B79" s="36"/>
      <c r="C79" s="24">
        <f t="shared" si="8"/>
        <v>25</v>
      </c>
      <c r="D79" s="19">
        <f t="shared" si="10"/>
        <v>7.2186199999999996</v>
      </c>
      <c r="E79" s="19">
        <f t="shared" si="10"/>
        <v>5.9165400000000004</v>
      </c>
      <c r="F79" s="19">
        <f t="shared" si="10"/>
        <v>5.58338</v>
      </c>
      <c r="G79" s="19">
        <f t="shared" si="10"/>
        <v>5.4911000000000003</v>
      </c>
      <c r="H79" s="19">
        <f t="shared" si="10"/>
        <v>5.39072</v>
      </c>
      <c r="I79" s="19">
        <f t="shared" si="10"/>
        <v>5.3651400000000002</v>
      </c>
      <c r="J79" s="19">
        <f t="shared" si="10"/>
        <v>5.2640599999999997</v>
      </c>
      <c r="K79" s="19">
        <f t="shared" si="7"/>
        <v>5.1431399999999998</v>
      </c>
      <c r="L79" s="19">
        <f t="shared" si="7"/>
        <v>4.94543</v>
      </c>
      <c r="M79" s="19">
        <f t="shared" si="7"/>
        <v>4.33779</v>
      </c>
      <c r="N79" s="19">
        <f t="shared" si="7"/>
        <v>3.3423799999999999</v>
      </c>
    </row>
    <row r="80" spans="1:14" s="28" customFormat="1" ht="10.5" customHeight="1" x14ac:dyDescent="0.2">
      <c r="A80" s="30">
        <f t="shared" si="5"/>
        <v>-1.4999999999999458E-3</v>
      </c>
      <c r="B80" s="36"/>
      <c r="C80" s="24">
        <f t="shared" si="8"/>
        <v>26</v>
      </c>
      <c r="D80" s="19">
        <f t="shared" si="10"/>
        <v>7.2194200000000004</v>
      </c>
      <c r="E80" s="19">
        <f t="shared" si="10"/>
        <v>5.9170499999999997</v>
      </c>
      <c r="F80" s="19">
        <f t="shared" si="10"/>
        <v>5.5838200000000002</v>
      </c>
      <c r="G80" s="19">
        <f t="shared" si="10"/>
        <v>5.4915399999999996</v>
      </c>
      <c r="H80" s="19">
        <f t="shared" si="10"/>
        <v>5.3911499999999997</v>
      </c>
      <c r="I80" s="19">
        <f t="shared" si="10"/>
        <v>5.3655600000000003</v>
      </c>
      <c r="J80" s="19">
        <f t="shared" si="10"/>
        <v>5.2644700000000002</v>
      </c>
      <c r="K80" s="19">
        <f t="shared" si="7"/>
        <v>5.1435399999999998</v>
      </c>
      <c r="L80" s="19">
        <f t="shared" si="7"/>
        <v>4.9458200000000003</v>
      </c>
      <c r="M80" s="19">
        <f t="shared" si="7"/>
        <v>4.3381299999999996</v>
      </c>
      <c r="N80" s="19">
        <f t="shared" si="7"/>
        <v>3.3426399999999998</v>
      </c>
    </row>
    <row r="81" spans="1:14" s="28" customFormat="1" ht="10.5" customHeight="1" x14ac:dyDescent="0.2">
      <c r="A81" s="30">
        <f t="shared" si="5"/>
        <v>-1.4999999999999458E-3</v>
      </c>
      <c r="B81" s="36"/>
      <c r="C81" s="21">
        <f t="shared" si="8"/>
        <v>27</v>
      </c>
      <c r="D81" s="22">
        <f t="shared" si="10"/>
        <v>7.2202299999999999</v>
      </c>
      <c r="E81" s="22">
        <f t="shared" si="10"/>
        <v>5.9175500000000003</v>
      </c>
      <c r="F81" s="22">
        <f t="shared" si="10"/>
        <v>5.5842599999999996</v>
      </c>
      <c r="G81" s="22">
        <f t="shared" si="10"/>
        <v>5.4919700000000002</v>
      </c>
      <c r="H81" s="22">
        <f t="shared" si="10"/>
        <v>5.3915699999999998</v>
      </c>
      <c r="I81" s="22">
        <f t="shared" si="10"/>
        <v>5.36599</v>
      </c>
      <c r="J81" s="22">
        <f t="shared" si="10"/>
        <v>5.2648900000000003</v>
      </c>
      <c r="K81" s="22">
        <f t="shared" si="7"/>
        <v>5.1439500000000002</v>
      </c>
      <c r="L81" s="22">
        <f t="shared" si="7"/>
        <v>4.9462099999999998</v>
      </c>
      <c r="M81" s="22">
        <f t="shared" si="7"/>
        <v>4.3384799999999997</v>
      </c>
      <c r="N81" s="22">
        <f t="shared" si="7"/>
        <v>3.3429000000000002</v>
      </c>
    </row>
    <row r="82" spans="1:14" s="28" customFormat="1" ht="10.5" customHeight="1" x14ac:dyDescent="0.2">
      <c r="A82" s="30">
        <f t="shared" si="5"/>
        <v>-1.4999999999999458E-3</v>
      </c>
      <c r="B82" s="36"/>
      <c r="C82" s="24">
        <f t="shared" si="8"/>
        <v>28</v>
      </c>
      <c r="D82" s="19">
        <f t="shared" si="10"/>
        <v>7.2210400000000003</v>
      </c>
      <c r="E82" s="19">
        <f t="shared" si="10"/>
        <v>5.9180599999999997</v>
      </c>
      <c r="F82" s="19">
        <f t="shared" si="10"/>
        <v>5.5846999999999998</v>
      </c>
      <c r="G82" s="19">
        <f t="shared" si="10"/>
        <v>5.4923999999999999</v>
      </c>
      <c r="H82" s="19">
        <f t="shared" si="10"/>
        <v>5.3920000000000003</v>
      </c>
      <c r="I82" s="19">
        <f t="shared" si="10"/>
        <v>5.3664100000000001</v>
      </c>
      <c r="J82" s="19">
        <f t="shared" si="10"/>
        <v>5.2652999999999999</v>
      </c>
      <c r="K82" s="19">
        <f t="shared" si="7"/>
        <v>5.1443500000000002</v>
      </c>
      <c r="L82" s="19">
        <f t="shared" si="7"/>
        <v>4.9466000000000001</v>
      </c>
      <c r="M82" s="19">
        <f t="shared" si="7"/>
        <v>4.3388200000000001</v>
      </c>
      <c r="N82" s="19">
        <f t="shared" si="7"/>
        <v>3.3431700000000002</v>
      </c>
    </row>
    <row r="83" spans="1:14" s="25" customFormat="1" ht="10.5" customHeight="1" x14ac:dyDescent="0.2">
      <c r="B83" s="35"/>
      <c r="C83" s="24"/>
      <c r="D83" s="32"/>
      <c r="E83" s="32"/>
      <c r="F83" s="32"/>
      <c r="G83" s="32"/>
      <c r="H83" s="32"/>
      <c r="I83" s="32"/>
      <c r="J83" s="32"/>
      <c r="K83" s="32"/>
      <c r="L83" s="32"/>
      <c r="M83" s="32"/>
    </row>
    <row r="84" spans="1:14" s="25" customFormat="1" ht="10.5" customHeight="1" x14ac:dyDescent="0.2">
      <c r="B84" s="35"/>
      <c r="C84" s="24"/>
      <c r="D84" s="32"/>
      <c r="E84" s="32"/>
      <c r="F84" s="32"/>
      <c r="G84" s="32"/>
      <c r="H84" s="32"/>
      <c r="I84" s="32"/>
      <c r="J84" s="32"/>
      <c r="K84" s="32"/>
      <c r="L84" s="32"/>
      <c r="M84" s="32"/>
    </row>
  </sheetData>
  <printOptions horizontalCentered="1" verticalCentered="1"/>
  <pageMargins left="0.51181102362204722" right="0.51181102362204722" top="0.49" bottom="0.64" header="0.37" footer="0.34"/>
  <pageSetup paperSize="9" scale="95" orientation="landscape" horizontalDpi="4294967292" verticalDpi="200" r:id="rId1"/>
  <headerFooter alignWithMargins="0">
    <oddFooter>&amp;C&amp;"Times New Roman,Regular"Blaðsíða&amp;"Helv,Regular" &amp;"Times New Roman,Regular"&amp;P af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3</xdr:row>
                <xdr:rowOff>66675</xdr:rowOff>
              </to>
            </anchor>
          </objectPr>
        </oleObject>
      </mc:Choice>
      <mc:Fallback>
        <oleObject progId="Paint.Picture" shapeId="1025" r:id="rId4"/>
      </mc:Fallback>
    </mc:AlternateContent>
    <mc:AlternateContent xmlns:mc="http://schemas.openxmlformats.org/markup-compatibility/2006">
      <mc:Choice Requires="x14">
        <oleObject progId="Paint.Picture" shapeId="1026" r:id="rId6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3</xdr:row>
                <xdr:rowOff>66675</xdr:rowOff>
              </to>
            </anchor>
          </objectPr>
        </oleObject>
      </mc:Choice>
      <mc:Fallback>
        <oleObject progId="Paint.Picture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Verð sept 2012</vt:lpstr>
      <vt:lpstr>Dags_visit_naest</vt:lpstr>
      <vt:lpstr>LVT</vt:lpstr>
      <vt:lpstr>NVT</vt:lpstr>
      <vt:lpstr>'Verð sept 2012'!Print_Area</vt:lpstr>
      <vt:lpstr>'Verð sept 2012'!Print_Titles</vt:lpstr>
      <vt:lpstr>Verdb_raun</vt:lpstr>
      <vt:lpstr>verdbspa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Kristín Nanna Ármannsdóttir</dc:creator>
  <cp:lastModifiedBy>Kristín Nanna Ármannsdóttir</cp:lastModifiedBy>
  <dcterms:created xsi:type="dcterms:W3CDTF">2012-09-05T14:20:01Z</dcterms:created>
  <dcterms:modified xsi:type="dcterms:W3CDTF">2012-09-06T08:54:36Z</dcterms:modified>
</cp:coreProperties>
</file>